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ľúčove výkony SSC" sheetId="1" r:id="rId1"/>
  </sheets>
  <calcPr calcId="152511"/>
</workbook>
</file>

<file path=xl/calcChain.xml><?xml version="1.0" encoding="utf-8"?>
<calcChain xmlns="http://schemas.openxmlformats.org/spreadsheetml/2006/main">
  <c r="G105" i="1" l="1"/>
  <c r="G104" i="1"/>
  <c r="G103" i="1"/>
  <c r="G100" i="1"/>
  <c r="G97" i="1"/>
  <c r="G96" i="1"/>
  <c r="G95" i="1"/>
  <c r="G94" i="1"/>
  <c r="G93" i="1"/>
  <c r="G92" i="1"/>
  <c r="G91" i="1"/>
  <c r="G90" i="1"/>
  <c r="G89" i="1"/>
  <c r="G85" i="1"/>
  <c r="G84" i="1"/>
  <c r="G83" i="1"/>
  <c r="G82" i="1"/>
  <c r="G80" i="1"/>
  <c r="G77" i="1"/>
  <c r="G76" i="1"/>
  <c r="G73" i="1"/>
  <c r="G72" i="1"/>
  <c r="G71" i="1"/>
  <c r="G70" i="1"/>
  <c r="G69" i="1"/>
  <c r="G68" i="1"/>
  <c r="G67" i="1"/>
  <c r="G66" i="1"/>
  <c r="G65" i="1"/>
  <c r="G6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6" i="1"/>
  <c r="G45" i="1"/>
  <c r="G44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74" i="1" l="1"/>
  <c r="G15" i="1"/>
  <c r="G11" i="1"/>
  <c r="G12" i="1"/>
  <c r="G10" i="1"/>
  <c r="G9" i="1"/>
  <c r="G8" i="1"/>
  <c r="P103" i="1"/>
  <c r="P76" i="1"/>
  <c r="P73" i="1"/>
  <c r="P70" i="1"/>
  <c r="P69" i="1"/>
  <c r="P68" i="1"/>
  <c r="P67" i="1"/>
  <c r="P65" i="1"/>
  <c r="P60" i="1"/>
  <c r="P59" i="1"/>
  <c r="P58" i="1"/>
  <c r="P39" i="1"/>
  <c r="P38" i="1"/>
  <c r="P8" i="1"/>
  <c r="P105" i="1"/>
  <c r="P102" i="1"/>
  <c r="P100" i="1" l="1"/>
  <c r="P97" i="1"/>
  <c r="P96" i="1"/>
  <c r="P95" i="1"/>
  <c r="P93" i="1"/>
  <c r="P92" i="1"/>
  <c r="P91" i="1"/>
  <c r="P90" i="1"/>
  <c r="P89" i="1"/>
  <c r="P41" i="1"/>
  <c r="P40" i="1"/>
  <c r="P36" i="1"/>
  <c r="P37" i="1"/>
  <c r="P32" i="1"/>
  <c r="P30" i="1"/>
  <c r="P52" i="1"/>
  <c r="P79" i="1"/>
  <c r="P85" i="1"/>
  <c r="P84" i="1"/>
  <c r="P83" i="1"/>
  <c r="P82" i="1"/>
  <c r="P80" i="1"/>
  <c r="P77" i="1"/>
  <c r="P66" i="1" l="1"/>
  <c r="P71" i="1"/>
  <c r="P64" i="1"/>
  <c r="P46" i="1"/>
  <c r="P47" i="1"/>
  <c r="P48" i="1"/>
  <c r="P49" i="1"/>
  <c r="P51" i="1"/>
  <c r="P54" i="1"/>
  <c r="P56" i="1"/>
  <c r="P57" i="1"/>
  <c r="P61" i="1"/>
  <c r="P44" i="1"/>
  <c r="P45" i="1"/>
  <c r="P28" i="1"/>
  <c r="P31" i="1"/>
  <c r="P33" i="1"/>
  <c r="P34" i="1"/>
  <c r="P35" i="1"/>
  <c r="P27" i="1"/>
  <c r="P26" i="1"/>
  <c r="P25" i="1"/>
  <c r="P17" i="1" l="1"/>
  <c r="P18" i="1"/>
  <c r="P19" i="1"/>
  <c r="P20" i="1"/>
  <c r="P21" i="1"/>
  <c r="P22" i="1"/>
  <c r="P16" i="1"/>
  <c r="P15" i="1"/>
  <c r="P10" i="1"/>
  <c r="P11" i="1"/>
  <c r="P12" i="1"/>
  <c r="P9" i="1"/>
  <c r="F105" i="1" l="1"/>
  <c r="F104" i="1"/>
  <c r="F103" i="1"/>
  <c r="F100" i="1"/>
  <c r="F97" i="1"/>
  <c r="F95" i="1"/>
  <c r="F94" i="1"/>
  <c r="F93" i="1"/>
  <c r="F92" i="1"/>
  <c r="F91" i="1"/>
  <c r="F90" i="1"/>
  <c r="F89" i="1"/>
  <c r="F85" i="1"/>
  <c r="F84" i="1"/>
  <c r="F83" i="1"/>
  <c r="F82" i="1"/>
  <c r="F81" i="1"/>
  <c r="F80" i="1"/>
  <c r="F77" i="1"/>
  <c r="F76" i="1"/>
  <c r="F72" i="1"/>
  <c r="F71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2" i="1"/>
  <c r="F21" i="1"/>
  <c r="F20" i="1"/>
  <c r="F19" i="1"/>
  <c r="F18" i="1"/>
  <c r="F9" i="1" l="1"/>
  <c r="F10" i="1"/>
  <c r="F11" i="1"/>
  <c r="F12" i="1"/>
  <c r="F15" i="1"/>
  <c r="F8" i="1"/>
  <c r="G106" i="1" l="1"/>
  <c r="G62" i="1"/>
  <c r="G42" i="1"/>
  <c r="G6" i="1"/>
  <c r="G13" i="1" l="1"/>
  <c r="G23" i="1"/>
  <c r="G87" i="1"/>
  <c r="G98" i="1"/>
  <c r="G107" i="1" l="1"/>
</calcChain>
</file>

<file path=xl/sharedStrings.xml><?xml version="1.0" encoding="utf-8"?>
<sst xmlns="http://schemas.openxmlformats.org/spreadsheetml/2006/main" count="237" uniqueCount="115">
  <si>
    <t>názov</t>
  </si>
  <si>
    <t>mj</t>
  </si>
  <si>
    <t>Výkony (v mj)</t>
  </si>
  <si>
    <t>Výkony (v EUR)</t>
  </si>
  <si>
    <t>1. Zimná údržba</t>
  </si>
  <si>
    <t>Zimná údržba spolu</t>
  </si>
  <si>
    <t>2. Oprava a údržba ciest</t>
  </si>
  <si>
    <t>studené asf. zmesi</t>
  </si>
  <si>
    <t>t</t>
  </si>
  <si>
    <t>dýzové metódy</t>
  </si>
  <si>
    <t>teplé asf. zmesi</t>
  </si>
  <si>
    <t>sanácia vozoviek</t>
  </si>
  <si>
    <t>m2</t>
  </si>
  <si>
    <t>čistenie vozoviek</t>
  </si>
  <si>
    <t>Technológie spolu</t>
  </si>
  <si>
    <t>3. Dopravné značenie</t>
  </si>
  <si>
    <t>vodorovné</t>
  </si>
  <si>
    <t>stredová</t>
  </si>
  <si>
    <t>km</t>
  </si>
  <si>
    <t>vodiace</t>
  </si>
  <si>
    <t>plochy</t>
  </si>
  <si>
    <t>odstránenie</t>
  </si>
  <si>
    <t>čistenie</t>
  </si>
  <si>
    <t>ks</t>
  </si>
  <si>
    <t>oprava</t>
  </si>
  <si>
    <t>výmena</t>
  </si>
  <si>
    <t>Značky spolu</t>
  </si>
  <si>
    <t>4. Bezpečnostné zariadenia</t>
  </si>
  <si>
    <t>zvodidlá</t>
  </si>
  <si>
    <t>m</t>
  </si>
  <si>
    <t>náter</t>
  </si>
  <si>
    <t>zriadenie</t>
  </si>
  <si>
    <t>zábradlia</t>
  </si>
  <si>
    <t>smerové stl.</t>
  </si>
  <si>
    <t>vyrovnávanie</t>
  </si>
  <si>
    <t>znovuosadenie</t>
  </si>
  <si>
    <t>výkyvné</t>
  </si>
  <si>
    <t>nádstavce na zvodidlá</t>
  </si>
  <si>
    <t>cestné zrkadlá</t>
  </si>
  <si>
    <t>Bezpečnostné spolu</t>
  </si>
  <si>
    <t>5. Cestné teleso odvodnenie</t>
  </si>
  <si>
    <t>krajnice</t>
  </si>
  <si>
    <t>zrezávanie do 5cm</t>
  </si>
  <si>
    <t>zrezávanie do25cm</t>
  </si>
  <si>
    <t>dosýpanie</t>
  </si>
  <si>
    <t>priekopy</t>
  </si>
  <si>
    <t>hlbenie do 15cm</t>
  </si>
  <si>
    <t>rigoly</t>
  </si>
  <si>
    <t>rekonštrukcia</t>
  </si>
  <si>
    <t>priepusty</t>
  </si>
  <si>
    <t>čistenie potrubia</t>
  </si>
  <si>
    <t>čelá priepustov</t>
  </si>
  <si>
    <t>šachty</t>
  </si>
  <si>
    <t>vpuste</t>
  </si>
  <si>
    <t>cestné teleso</t>
  </si>
  <si>
    <t>čistenie ciest</t>
  </si>
  <si>
    <t>hod</t>
  </si>
  <si>
    <t>Cestné teleso odvodnenie spolu</t>
  </si>
  <si>
    <t>6. Oprava a údržba mostov</t>
  </si>
  <si>
    <t>mostovka</t>
  </si>
  <si>
    <t xml:space="preserve">čistenie </t>
  </si>
  <si>
    <t>odvodňovače</t>
  </si>
  <si>
    <t>čistenie pod mostom</t>
  </si>
  <si>
    <t>zábradlie</t>
  </si>
  <si>
    <t>dilatácie</t>
  </si>
  <si>
    <t>rímsy</t>
  </si>
  <si>
    <t>mostný zvršok</t>
  </si>
  <si>
    <t>Mosty - spolu</t>
  </si>
  <si>
    <t>7. Ostatné cestné objekty</t>
  </si>
  <si>
    <t>oporný múr</t>
  </si>
  <si>
    <t>údržba</t>
  </si>
  <si>
    <t>opravy</t>
  </si>
  <si>
    <t>zárubný múr</t>
  </si>
  <si>
    <t>údrža</t>
  </si>
  <si>
    <t>protihluková stena</t>
  </si>
  <si>
    <t>odstavné plochy</t>
  </si>
  <si>
    <t>čistenie ORL</t>
  </si>
  <si>
    <t>likvidácia divokých skládok</t>
  </si>
  <si>
    <t>odstraňovanie pútačov</t>
  </si>
  <si>
    <t>Ostatné cestné objekty - Spolu</t>
  </si>
  <si>
    <t>8. Sadovníctvo, cestná zeleň</t>
  </si>
  <si>
    <t>stromoradie</t>
  </si>
  <si>
    <t>orezávanie</t>
  </si>
  <si>
    <t>likvidácia</t>
  </si>
  <si>
    <t>divorastúce stromy</t>
  </si>
  <si>
    <t>kry</t>
  </si>
  <si>
    <t>sadovníctvo</t>
  </si>
  <si>
    <t>postrek proti burinám</t>
  </si>
  <si>
    <t>spomalenie rastu</t>
  </si>
  <si>
    <t>strojná kosba</t>
  </si>
  <si>
    <t>ručná kosba</t>
  </si>
  <si>
    <t>Sadovníctvo - Spolu</t>
  </si>
  <si>
    <t>9. Ostatné činnosti</t>
  </si>
  <si>
    <t>havárie</t>
  </si>
  <si>
    <t>odstr.následkov havárií</t>
  </si>
  <si>
    <t>prehliadky</t>
  </si>
  <si>
    <t>prehliadky ciest</t>
  </si>
  <si>
    <t>prehliadky mostov</t>
  </si>
  <si>
    <t>ostatné</t>
  </si>
  <si>
    <t>letná pohotovosť</t>
  </si>
  <si>
    <t>proj. dokumentácia</t>
  </si>
  <si>
    <t>€</t>
  </si>
  <si>
    <t>prieskumy, meranie</t>
  </si>
  <si>
    <t>Ostatné činnosti - Spolu</t>
  </si>
  <si>
    <t>SPOLU</t>
  </si>
  <si>
    <r>
      <rPr>
        <b/>
        <sz val="10"/>
        <color indexed="8"/>
        <rFont val="Arial"/>
        <family val="2"/>
        <charset val="238"/>
      </rPr>
      <t>ø</t>
    </r>
    <r>
      <rPr>
        <b/>
        <sz val="10"/>
        <color indexed="8"/>
        <rFont val="Calibri"/>
        <family val="2"/>
        <charset val="238"/>
      </rPr>
      <t xml:space="preserve"> jednotkové ceny €</t>
    </r>
  </si>
  <si>
    <r>
      <t>m</t>
    </r>
    <r>
      <rPr>
        <vertAlign val="superscript"/>
        <sz val="10"/>
        <color indexed="8"/>
        <rFont val="Calibri"/>
        <family val="2"/>
        <charset val="238"/>
      </rPr>
      <t>2</t>
    </r>
  </si>
  <si>
    <r>
      <t xml:space="preserve">zriadenie DZ v </t>
    </r>
    <r>
      <rPr>
        <sz val="10"/>
        <color indexed="8"/>
        <rFont val="Arial"/>
        <family val="2"/>
        <charset val="238"/>
      </rPr>
      <t>ø</t>
    </r>
  </si>
  <si>
    <t>technológie údržby a opráv</t>
  </si>
  <si>
    <t>zvislé</t>
  </si>
  <si>
    <t>Vybrané kľúčové výkony jednotlivých činností opráv a vybrané kľúčové výkony údržby ciest I. triedy a ich náklady</t>
  </si>
  <si>
    <t>-</t>
  </si>
  <si>
    <t>výkony</t>
  </si>
  <si>
    <t>Ceny</t>
  </si>
  <si>
    <t>zimné výkony sú uvádzané v plnej miere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</si>
</sst>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64" fontId="2" fillId="2" borderId="3" xfId="2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/>
    <xf numFmtId="0" fontId="2" fillId="0" borderId="6" xfId="1" applyFont="1" applyBorder="1" applyAlignment="1">
      <alignment vertical="center"/>
    </xf>
    <xf numFmtId="164" fontId="2" fillId="0" borderId="6" xfId="2" applyFont="1" applyBorder="1" applyAlignment="1">
      <alignment vertical="center" wrapText="1"/>
    </xf>
    <xf numFmtId="4" fontId="7" fillId="0" borderId="7" xfId="2" applyNumberFormat="1" applyFont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0" fontId="6" fillId="3" borderId="9" xfId="1" applyFont="1" applyFill="1" applyBorder="1"/>
    <xf numFmtId="0" fontId="9" fillId="3" borderId="9" xfId="1" applyFont="1" applyFill="1" applyBorder="1" applyAlignment="1">
      <alignment vertical="center"/>
    </xf>
    <xf numFmtId="164" fontId="9" fillId="3" borderId="9" xfId="2" applyFont="1" applyFill="1" applyBorder="1" applyAlignment="1">
      <alignment vertical="center" wrapText="1"/>
    </xf>
    <xf numFmtId="4" fontId="4" fillId="3" borderId="10" xfId="2" applyNumberFormat="1" applyFont="1" applyFill="1" applyBorder="1" applyAlignment="1">
      <alignment horizontal="right" vertical="center"/>
    </xf>
    <xf numFmtId="0" fontId="10" fillId="0" borderId="11" xfId="1" applyFont="1" applyBorder="1"/>
    <xf numFmtId="0" fontId="6" fillId="0" borderId="0" xfId="1" applyFont="1" applyBorder="1"/>
    <xf numFmtId="0" fontId="2" fillId="0" borderId="0" xfId="1" applyFont="1" applyBorder="1" applyAlignment="1">
      <alignment vertical="center"/>
    </xf>
    <xf numFmtId="164" fontId="2" fillId="0" borderId="0" xfId="2" applyFont="1" applyBorder="1" applyAlignment="1">
      <alignment vertical="center" wrapText="1"/>
    </xf>
    <xf numFmtId="164" fontId="4" fillId="0" borderId="12" xfId="2" applyFont="1" applyBorder="1" applyAlignment="1">
      <alignment vertical="center"/>
    </xf>
    <xf numFmtId="0" fontId="5" fillId="0" borderId="14" xfId="1" applyFont="1" applyBorder="1"/>
    <xf numFmtId="0" fontId="9" fillId="0" borderId="14" xfId="1" applyFont="1" applyBorder="1"/>
    <xf numFmtId="164" fontId="9" fillId="0" borderId="14" xfId="2" applyFont="1" applyBorder="1" applyAlignment="1">
      <alignment horizontal="center" vertical="center"/>
    </xf>
    <xf numFmtId="4" fontId="9" fillId="0" borderId="14" xfId="1" applyNumberFormat="1" applyFont="1" applyBorder="1"/>
    <xf numFmtId="164" fontId="7" fillId="0" borderId="14" xfId="2" applyFont="1" applyBorder="1"/>
    <xf numFmtId="4" fontId="7" fillId="0" borderId="15" xfId="2" applyNumberFormat="1" applyFont="1" applyBorder="1" applyAlignment="1">
      <alignment horizontal="right"/>
    </xf>
    <xf numFmtId="0" fontId="6" fillId="0" borderId="17" xfId="1" applyFont="1" applyBorder="1"/>
    <xf numFmtId="0" fontId="9" fillId="0" borderId="17" xfId="1" applyFont="1" applyBorder="1"/>
    <xf numFmtId="164" fontId="9" fillId="0" borderId="17" xfId="2" applyFont="1" applyBorder="1" applyAlignment="1">
      <alignment horizontal="center" vertical="center"/>
    </xf>
    <xf numFmtId="4" fontId="9" fillId="0" borderId="17" xfId="1" applyNumberFormat="1" applyFont="1" applyBorder="1"/>
    <xf numFmtId="164" fontId="7" fillId="0" borderId="17" xfId="2" applyFont="1" applyBorder="1"/>
    <xf numFmtId="4" fontId="7" fillId="0" borderId="18" xfId="2" applyNumberFormat="1" applyFont="1" applyBorder="1" applyAlignment="1">
      <alignment horizontal="right"/>
    </xf>
    <xf numFmtId="0" fontId="6" fillId="0" borderId="20" xfId="1" applyFont="1" applyBorder="1"/>
    <xf numFmtId="0" fontId="9" fillId="0" borderId="20" xfId="1" applyFont="1" applyBorder="1"/>
    <xf numFmtId="164" fontId="9" fillId="0" borderId="20" xfId="2" applyFont="1" applyBorder="1" applyAlignment="1">
      <alignment horizontal="center" vertical="center"/>
    </xf>
    <xf numFmtId="4" fontId="9" fillId="0" borderId="20" xfId="1" applyNumberFormat="1" applyFont="1" applyBorder="1"/>
    <xf numFmtId="0" fontId="9" fillId="0" borderId="9" xfId="1" applyFont="1" applyBorder="1"/>
    <xf numFmtId="164" fontId="9" fillId="0" borderId="9" xfId="2" applyFont="1" applyBorder="1" applyAlignment="1">
      <alignment horizontal="center" vertical="center"/>
    </xf>
    <xf numFmtId="4" fontId="9" fillId="0" borderId="9" xfId="1" applyNumberFormat="1" applyFont="1" applyBorder="1"/>
    <xf numFmtId="0" fontId="8" fillId="4" borderId="21" xfId="1" applyFont="1" applyFill="1" applyBorder="1"/>
    <xf numFmtId="0" fontId="12" fillId="4" borderId="22" xfId="1" applyFont="1" applyFill="1" applyBorder="1"/>
    <xf numFmtId="164" fontId="12" fillId="4" borderId="22" xfId="2" applyFont="1" applyFill="1" applyBorder="1" applyAlignment="1">
      <alignment horizontal="center" vertical="center"/>
    </xf>
    <xf numFmtId="164" fontId="12" fillId="4" borderId="22" xfId="2" applyFont="1" applyFill="1" applyBorder="1"/>
    <xf numFmtId="0" fontId="8" fillId="0" borderId="11" xfId="1" applyFont="1" applyBorder="1"/>
    <xf numFmtId="0" fontId="9" fillId="0" borderId="0" xfId="1" applyFont="1" applyBorder="1"/>
    <xf numFmtId="164" fontId="9" fillId="0" borderId="0" xfId="2" applyFont="1" applyBorder="1" applyAlignment="1">
      <alignment horizontal="center" vertical="center"/>
    </xf>
    <xf numFmtId="164" fontId="9" fillId="0" borderId="0" xfId="2" applyFont="1" applyBorder="1"/>
    <xf numFmtId="4" fontId="7" fillId="0" borderId="12" xfId="1" applyNumberFormat="1" applyFont="1" applyBorder="1"/>
    <xf numFmtId="0" fontId="2" fillId="0" borderId="14" xfId="1" applyFont="1" applyBorder="1"/>
    <xf numFmtId="164" fontId="9" fillId="0" borderId="14" xfId="2" applyFont="1" applyFill="1" applyBorder="1"/>
    <xf numFmtId="4" fontId="7" fillId="0" borderId="15" xfId="1" applyNumberFormat="1" applyFont="1" applyFill="1" applyBorder="1"/>
    <xf numFmtId="164" fontId="9" fillId="0" borderId="17" xfId="2" applyFont="1" applyFill="1" applyBorder="1"/>
    <xf numFmtId="4" fontId="7" fillId="0" borderId="18" xfId="1" applyNumberFormat="1" applyFont="1" applyFill="1" applyBorder="1"/>
    <xf numFmtId="0" fontId="9" fillId="0" borderId="23" xfId="1" applyFont="1" applyBorder="1"/>
    <xf numFmtId="164" fontId="9" fillId="0" borderId="23" xfId="2" applyFont="1" applyBorder="1" applyAlignment="1">
      <alignment horizontal="center" vertical="center"/>
    </xf>
    <xf numFmtId="4" fontId="9" fillId="0" borderId="23" xfId="1" applyNumberFormat="1" applyFont="1" applyBorder="1"/>
    <xf numFmtId="164" fontId="9" fillId="0" borderId="23" xfId="2" applyFont="1" applyFill="1" applyBorder="1"/>
    <xf numFmtId="4" fontId="7" fillId="0" borderId="24" xfId="1" applyNumberFormat="1" applyFont="1" applyFill="1" applyBorder="1"/>
    <xf numFmtId="0" fontId="2" fillId="0" borderId="6" xfId="1" applyFont="1" applyBorder="1"/>
    <xf numFmtId="0" fontId="9" fillId="0" borderId="6" xfId="1" applyFont="1" applyBorder="1"/>
    <xf numFmtId="164" fontId="9" fillId="0" borderId="6" xfId="2" applyFont="1" applyBorder="1" applyAlignment="1">
      <alignment horizontal="center" vertical="center"/>
    </xf>
    <xf numFmtId="4" fontId="9" fillId="0" borderId="6" xfId="1" applyNumberFormat="1" applyFont="1" applyBorder="1"/>
    <xf numFmtId="164" fontId="9" fillId="0" borderId="6" xfId="2" applyFont="1" applyFill="1" applyBorder="1"/>
    <xf numFmtId="4" fontId="7" fillId="0" borderId="7" xfId="1" applyNumberFormat="1" applyFont="1" applyFill="1" applyBorder="1"/>
    <xf numFmtId="4" fontId="9" fillId="0" borderId="0" xfId="1" applyNumberFormat="1" applyFont="1" applyBorder="1"/>
    <xf numFmtId="4" fontId="15" fillId="0" borderId="14" xfId="1" applyNumberFormat="1" applyFont="1" applyBorder="1"/>
    <xf numFmtId="164" fontId="9" fillId="0" borderId="14" xfId="2" applyFont="1" applyBorder="1"/>
    <xf numFmtId="4" fontId="7" fillId="0" borderId="15" xfId="1" applyNumberFormat="1" applyFont="1" applyBorder="1"/>
    <xf numFmtId="4" fontId="15" fillId="0" borderId="17" xfId="1" applyNumberFormat="1" applyFont="1" applyBorder="1"/>
    <xf numFmtId="164" fontId="9" fillId="0" borderId="17" xfId="2" applyFont="1" applyBorder="1"/>
    <xf numFmtId="4" fontId="7" fillId="0" borderId="18" xfId="1" applyNumberFormat="1" applyFont="1" applyBorder="1"/>
    <xf numFmtId="4" fontId="15" fillId="0" borderId="23" xfId="1" applyNumberFormat="1" applyFont="1" applyBorder="1"/>
    <xf numFmtId="164" fontId="9" fillId="0" borderId="23" xfId="2" applyFont="1" applyBorder="1"/>
    <xf numFmtId="4" fontId="7" fillId="0" borderId="24" xfId="1" applyNumberFormat="1" applyFont="1" applyBorder="1"/>
    <xf numFmtId="4" fontId="15" fillId="0" borderId="6" xfId="1" applyNumberFormat="1" applyFont="1" applyBorder="1"/>
    <xf numFmtId="164" fontId="9" fillId="0" borderId="6" xfId="2" applyFont="1" applyBorder="1"/>
    <xf numFmtId="4" fontId="7" fillId="0" borderId="7" xfId="1" applyNumberFormat="1" applyFont="1" applyBorder="1"/>
    <xf numFmtId="0" fontId="2" fillId="0" borderId="27" xfId="1" applyFont="1" applyBorder="1"/>
    <xf numFmtId="0" fontId="9" fillId="0" borderId="27" xfId="1" applyFont="1" applyBorder="1"/>
    <xf numFmtId="164" fontId="9" fillId="0" borderId="27" xfId="2" applyFont="1" applyBorder="1" applyAlignment="1">
      <alignment horizontal="center" vertical="center"/>
    </xf>
    <xf numFmtId="4" fontId="15" fillId="0" borderId="27" xfId="1" applyNumberFormat="1" applyFont="1" applyBorder="1"/>
    <xf numFmtId="0" fontId="2" fillId="0" borderId="28" xfId="1" applyFont="1" applyBorder="1"/>
    <xf numFmtId="0" fontId="9" fillId="0" borderId="28" xfId="1" applyFont="1" applyBorder="1"/>
    <xf numFmtId="164" fontId="9" fillId="0" borderId="28" xfId="2" applyFont="1" applyBorder="1" applyAlignment="1">
      <alignment horizontal="center" vertical="center"/>
    </xf>
    <xf numFmtId="4" fontId="15" fillId="0" borderId="28" xfId="1" applyNumberFormat="1" applyFont="1" applyBorder="1"/>
    <xf numFmtId="164" fontId="9" fillId="0" borderId="9" xfId="2" applyFont="1" applyBorder="1"/>
    <xf numFmtId="0" fontId="16" fillId="4" borderId="22" xfId="1" applyFont="1" applyFill="1" applyBorder="1"/>
    <xf numFmtId="4" fontId="15" fillId="4" borderId="22" xfId="1" applyNumberFormat="1" applyFont="1" applyFill="1" applyBorder="1"/>
    <xf numFmtId="4" fontId="4" fillId="4" borderId="31" xfId="1" applyNumberFormat="1" applyFont="1" applyFill="1" applyBorder="1"/>
    <xf numFmtId="0" fontId="16" fillId="0" borderId="0" xfId="1" applyFont="1" applyBorder="1"/>
    <xf numFmtId="0" fontId="12" fillId="0" borderId="0" xfId="1" applyFont="1" applyBorder="1"/>
    <xf numFmtId="164" fontId="12" fillId="0" borderId="0" xfId="2" applyFont="1" applyBorder="1" applyAlignment="1">
      <alignment horizontal="center" vertical="center"/>
    </xf>
    <xf numFmtId="4" fontId="12" fillId="0" borderId="0" xfId="1" applyNumberFormat="1" applyFont="1" applyBorder="1"/>
    <xf numFmtId="164" fontId="12" fillId="0" borderId="0" xfId="2" applyFont="1" applyBorder="1"/>
    <xf numFmtId="0" fontId="2" fillId="0" borderId="17" xfId="1" applyFont="1" applyBorder="1"/>
    <xf numFmtId="0" fontId="2" fillId="0" borderId="23" xfId="1" applyFont="1" applyBorder="1"/>
    <xf numFmtId="0" fontId="2" fillId="0" borderId="30" xfId="1" applyFont="1" applyBorder="1"/>
    <xf numFmtId="0" fontId="9" fillId="0" borderId="30" xfId="1" applyFont="1" applyBorder="1"/>
    <xf numFmtId="164" fontId="9" fillId="0" borderId="30" xfId="2" applyFont="1" applyBorder="1" applyAlignment="1">
      <alignment horizontal="center" vertical="center"/>
    </xf>
    <xf numFmtId="4" fontId="15" fillId="0" borderId="30" xfId="1" applyNumberFormat="1" applyFont="1" applyBorder="1"/>
    <xf numFmtId="164" fontId="9" fillId="0" borderId="28" xfId="2" applyFont="1" applyBorder="1"/>
    <xf numFmtId="4" fontId="7" fillId="0" borderId="32" xfId="1" applyNumberFormat="1" applyFont="1" applyBorder="1"/>
    <xf numFmtId="0" fontId="2" fillId="0" borderId="22" xfId="1" applyFont="1" applyBorder="1"/>
    <xf numFmtId="0" fontId="9" fillId="0" borderId="22" xfId="1" applyFont="1" applyBorder="1"/>
    <xf numFmtId="164" fontId="9" fillId="0" borderId="22" xfId="2" applyFont="1" applyBorder="1" applyAlignment="1">
      <alignment horizontal="center" vertical="center"/>
    </xf>
    <xf numFmtId="4" fontId="15" fillId="0" borderId="22" xfId="1" applyNumberFormat="1" applyFont="1" applyBorder="1"/>
    <xf numFmtId="164" fontId="9" fillId="0" borderId="22" xfId="2" applyFont="1" applyBorder="1"/>
    <xf numFmtId="4" fontId="7" fillId="0" borderId="31" xfId="1" applyNumberFormat="1" applyFont="1" applyBorder="1"/>
    <xf numFmtId="0" fontId="2" fillId="0" borderId="0" xfId="1" applyFont="1" applyBorder="1"/>
    <xf numFmtId="4" fontId="15" fillId="0" borderId="0" xfId="1" applyNumberFormat="1" applyFont="1" applyBorder="1"/>
    <xf numFmtId="0" fontId="15" fillId="0" borderId="23" xfId="1" applyFont="1" applyBorder="1"/>
    <xf numFmtId="164" fontId="15" fillId="0" borderId="23" xfId="2" applyFont="1" applyBorder="1"/>
    <xf numFmtId="0" fontId="15" fillId="0" borderId="6" xfId="1" applyFont="1" applyBorder="1"/>
    <xf numFmtId="164" fontId="15" fillId="0" borderId="6" xfId="2" applyFont="1" applyBorder="1" applyAlignment="1">
      <alignment horizontal="center" vertical="center"/>
    </xf>
    <xf numFmtId="0" fontId="5" fillId="0" borderId="28" xfId="1" applyFont="1" applyBorder="1"/>
    <xf numFmtId="0" fontId="15" fillId="0" borderId="28" xfId="1" applyFont="1" applyBorder="1"/>
    <xf numFmtId="164" fontId="15" fillId="0" borderId="28" xfId="2" applyFont="1" applyBorder="1" applyAlignment="1">
      <alignment horizontal="center" vertical="center"/>
    </xf>
    <xf numFmtId="0" fontId="2" fillId="0" borderId="33" xfId="1" applyFont="1" applyBorder="1"/>
    <xf numFmtId="0" fontId="9" fillId="0" borderId="33" xfId="1" applyFont="1" applyBorder="1"/>
    <xf numFmtId="164" fontId="9" fillId="0" borderId="33" xfId="2" applyFont="1" applyBorder="1" applyAlignment="1">
      <alignment horizontal="center" vertical="center"/>
    </xf>
    <xf numFmtId="4" fontId="9" fillId="0" borderId="33" xfId="1" applyNumberFormat="1" applyFont="1" applyBorder="1"/>
    <xf numFmtId="164" fontId="9" fillId="0" borderId="33" xfId="2" applyFont="1" applyBorder="1"/>
    <xf numFmtId="4" fontId="7" fillId="0" borderId="34" xfId="1" applyNumberFormat="1" applyFont="1" applyBorder="1"/>
    <xf numFmtId="4" fontId="9" fillId="0" borderId="27" xfId="1" applyNumberFormat="1" applyFont="1" applyBorder="1"/>
    <xf numFmtId="4" fontId="7" fillId="0" borderId="35" xfId="1" applyNumberFormat="1" applyFont="1" applyBorder="1"/>
    <xf numFmtId="0" fontId="17" fillId="4" borderId="22" xfId="1" applyFont="1" applyFill="1" applyBorder="1"/>
    <xf numFmtId="164" fontId="17" fillId="4" borderId="22" xfId="2" applyFont="1" applyFill="1" applyBorder="1" applyAlignment="1">
      <alignment horizontal="center" vertical="center"/>
    </xf>
    <xf numFmtId="4" fontId="17" fillId="4" borderId="22" xfId="1" applyNumberFormat="1" applyFont="1" applyFill="1" applyBorder="1"/>
    <xf numFmtId="164" fontId="17" fillId="4" borderId="22" xfId="2" applyFont="1" applyFill="1" applyBorder="1"/>
    <xf numFmtId="0" fontId="13" fillId="0" borderId="1" xfId="1" applyFont="1" applyBorder="1"/>
    <xf numFmtId="0" fontId="17" fillId="0" borderId="2" xfId="1" applyFont="1" applyBorder="1"/>
    <xf numFmtId="164" fontId="17" fillId="0" borderId="2" xfId="2" applyFont="1" applyBorder="1"/>
    <xf numFmtId="4" fontId="4" fillId="0" borderId="36" xfId="1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4" fontId="0" fillId="0" borderId="0" xfId="0" applyNumberFormat="1"/>
    <xf numFmtId="0" fontId="8" fillId="4" borderId="38" xfId="1" applyFont="1" applyFill="1" applyBorder="1"/>
    <xf numFmtId="0" fontId="12" fillId="4" borderId="3" xfId="1" applyFont="1" applyFill="1" applyBorder="1"/>
    <xf numFmtId="164" fontId="12" fillId="4" borderId="3" xfId="2" applyFont="1" applyFill="1" applyBorder="1" applyAlignment="1">
      <alignment horizontal="center" vertical="center"/>
    </xf>
    <xf numFmtId="164" fontId="12" fillId="4" borderId="3" xfId="2" applyFont="1" applyFill="1" applyBorder="1"/>
    <xf numFmtId="4" fontId="4" fillId="4" borderId="36" xfId="1" applyNumberFormat="1" applyFont="1" applyFill="1" applyBorder="1"/>
    <xf numFmtId="164" fontId="9" fillId="0" borderId="20" xfId="2" applyFont="1" applyFill="1" applyBorder="1"/>
    <xf numFmtId="4" fontId="7" fillId="0" borderId="39" xfId="1" applyNumberFormat="1" applyFont="1" applyFill="1" applyBorder="1"/>
    <xf numFmtId="4" fontId="12" fillId="4" borderId="3" xfId="1" applyNumberFormat="1" applyFont="1" applyFill="1" applyBorder="1"/>
    <xf numFmtId="0" fontId="2" fillId="0" borderId="20" xfId="1" applyFont="1" applyBorder="1"/>
    <xf numFmtId="4" fontId="15" fillId="0" borderId="20" xfId="1" applyNumberFormat="1" applyFont="1" applyBorder="1"/>
    <xf numFmtId="164" fontId="9" fillId="0" borderId="20" xfId="2" applyFont="1" applyBorder="1"/>
    <xf numFmtId="4" fontId="7" fillId="0" borderId="37" xfId="1" applyNumberFormat="1" applyFont="1" applyBorder="1"/>
    <xf numFmtId="0" fontId="16" fillId="4" borderId="3" xfId="1" applyFont="1" applyFill="1" applyBorder="1"/>
    <xf numFmtId="4" fontId="15" fillId="4" borderId="3" xfId="1" applyNumberFormat="1" applyFont="1" applyFill="1" applyBorder="1"/>
    <xf numFmtId="4" fontId="4" fillId="4" borderId="4" xfId="1" applyNumberFormat="1" applyFont="1" applyFill="1" applyBorder="1"/>
    <xf numFmtId="0" fontId="2" fillId="0" borderId="40" xfId="1" applyFont="1" applyBorder="1"/>
    <xf numFmtId="0" fontId="9" fillId="0" borderId="40" xfId="1" applyFont="1" applyBorder="1"/>
    <xf numFmtId="164" fontId="9" fillId="0" borderId="40" xfId="2" applyFont="1" applyBorder="1" applyAlignment="1">
      <alignment horizontal="center" vertical="center"/>
    </xf>
    <xf numFmtId="4" fontId="15" fillId="0" borderId="40" xfId="1" applyNumberFormat="1" applyFont="1" applyBorder="1"/>
    <xf numFmtId="164" fontId="9" fillId="0" borderId="40" xfId="2" applyFont="1" applyBorder="1"/>
    <xf numFmtId="4" fontId="7" fillId="0" borderId="39" xfId="1" applyNumberFormat="1" applyFont="1" applyBorder="1"/>
    <xf numFmtId="4" fontId="4" fillId="4" borderId="41" xfId="1" applyNumberFormat="1" applyFont="1" applyFill="1" applyBorder="1"/>
    <xf numFmtId="0" fontId="6" fillId="0" borderId="9" xfId="1" applyFont="1" applyBorder="1"/>
    <xf numFmtId="164" fontId="7" fillId="0" borderId="9" xfId="2" applyFont="1" applyBorder="1"/>
    <xf numFmtId="4" fontId="7" fillId="0" borderId="10" xfId="2" applyNumberFormat="1" applyFont="1" applyBorder="1" applyAlignment="1">
      <alignment horizontal="right"/>
    </xf>
    <xf numFmtId="164" fontId="9" fillId="0" borderId="6" xfId="2" applyFont="1" applyBorder="1" applyAlignment="1">
      <alignment horizontal="right"/>
    </xf>
    <xf numFmtId="164" fontId="9" fillId="0" borderId="23" xfId="2" applyFont="1" applyBorder="1" applyAlignment="1">
      <alignment horizontal="right"/>
    </xf>
    <xf numFmtId="4" fontId="19" fillId="0" borderId="0" xfId="0" applyNumberFormat="1" applyFont="1"/>
    <xf numFmtId="0" fontId="20" fillId="0" borderId="0" xfId="0" applyFont="1"/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2" fillId="0" borderId="29" xfId="1" applyFont="1" applyBorder="1" applyAlignment="1">
      <alignment horizontal="left" wrapText="1"/>
    </xf>
    <xf numFmtId="0" fontId="2" fillId="0" borderId="30" xfId="1" applyFont="1" applyBorder="1" applyAlignment="1">
      <alignment horizontal="left" wrapText="1"/>
    </xf>
    <xf numFmtId="4" fontId="0" fillId="0" borderId="1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26" xfId="1" applyBorder="1" applyAlignment="1">
      <alignment horizontal="center" vertical="center"/>
    </xf>
  </cellXfs>
  <cellStyles count="3">
    <cellStyle name="Čiarka 2" xfId="2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workbookViewId="0">
      <selection activeCell="C126" sqref="C126"/>
    </sheetView>
  </sheetViews>
  <sheetFormatPr defaultRowHeight="15" x14ac:dyDescent="0.25"/>
  <cols>
    <col min="1" max="1" width="33.42578125" customWidth="1"/>
    <col min="2" max="2" width="28.85546875" customWidth="1"/>
    <col min="3" max="3" width="24.85546875" customWidth="1"/>
    <col min="5" max="5" width="20.140625" customWidth="1"/>
    <col min="6" max="6" width="18.42578125" customWidth="1"/>
    <col min="7" max="7" width="25.28515625" customWidth="1"/>
    <col min="8" max="8" width="19.5703125" style="135" hidden="1" customWidth="1"/>
    <col min="9" max="9" width="18.28515625" style="135" hidden="1" customWidth="1"/>
    <col min="10" max="10" width="20.28515625" style="135" hidden="1" customWidth="1"/>
    <col min="11" max="12" width="20.5703125" style="135" hidden="1" customWidth="1"/>
    <col min="13" max="13" width="18.85546875" style="135" hidden="1" customWidth="1"/>
    <col min="14" max="14" width="20.28515625" style="135" hidden="1" customWidth="1"/>
    <col min="15" max="15" width="21.7109375" style="135" hidden="1" customWidth="1"/>
    <col min="16" max="16" width="15.7109375" hidden="1" customWidth="1"/>
  </cols>
  <sheetData>
    <row r="1" spans="1:16" ht="15.75" x14ac:dyDescent="0.25">
      <c r="A1" s="133" t="s">
        <v>110</v>
      </c>
    </row>
    <row r="2" spans="1:16" ht="15.75" x14ac:dyDescent="0.25">
      <c r="A2" s="134">
        <v>2018</v>
      </c>
    </row>
    <row r="3" spans="1:16" ht="15.75" thickBot="1" x14ac:dyDescent="0.3">
      <c r="L3" s="180" t="s">
        <v>113</v>
      </c>
      <c r="M3" s="180"/>
      <c r="N3" s="180"/>
      <c r="O3" s="180"/>
    </row>
    <row r="4" spans="1:16" ht="15.75" thickBot="1" x14ac:dyDescent="0.3">
      <c r="A4" s="168" t="s">
        <v>0</v>
      </c>
      <c r="B4" s="169"/>
      <c r="C4" s="169"/>
      <c r="D4" s="1" t="s">
        <v>1</v>
      </c>
      <c r="E4" s="2" t="s">
        <v>105</v>
      </c>
      <c r="F4" s="3" t="s">
        <v>2</v>
      </c>
      <c r="G4" s="4" t="s">
        <v>3</v>
      </c>
      <c r="H4" s="179" t="s">
        <v>112</v>
      </c>
      <c r="I4" s="180"/>
      <c r="J4" s="180"/>
      <c r="K4" s="180"/>
    </row>
    <row r="5" spans="1:16" x14ac:dyDescent="0.25">
      <c r="A5" s="5" t="s">
        <v>4</v>
      </c>
      <c r="B5" s="6"/>
      <c r="C5" s="7"/>
      <c r="D5" s="7"/>
      <c r="E5" s="7"/>
      <c r="F5" s="8"/>
      <c r="G5" s="9">
        <v>15576057.93</v>
      </c>
    </row>
    <row r="6" spans="1:16" ht="15.75" thickBot="1" x14ac:dyDescent="0.3">
      <c r="A6" s="10" t="s">
        <v>5</v>
      </c>
      <c r="B6" s="11"/>
      <c r="C6" s="12"/>
      <c r="D6" s="12"/>
      <c r="E6" s="12"/>
      <c r="F6" s="13"/>
      <c r="G6" s="14">
        <f>SUM(G5)</f>
        <v>15576057.93</v>
      </c>
    </row>
    <row r="7" spans="1:16" ht="15.75" thickBot="1" x14ac:dyDescent="0.3">
      <c r="A7" s="15"/>
      <c r="B7" s="16"/>
      <c r="C7" s="17"/>
      <c r="D7" s="17"/>
      <c r="E7" s="17"/>
      <c r="F7" s="18"/>
      <c r="G7" s="19"/>
    </row>
    <row r="8" spans="1:16" x14ac:dyDescent="0.25">
      <c r="A8" s="170" t="s">
        <v>6</v>
      </c>
      <c r="B8" s="20" t="s">
        <v>108</v>
      </c>
      <c r="C8" s="21" t="s">
        <v>7</v>
      </c>
      <c r="D8" s="22" t="s">
        <v>8</v>
      </c>
      <c r="E8" s="23">
        <v>650</v>
      </c>
      <c r="F8" s="24">
        <f>SUM(H8:K8)</f>
        <v>697.92073533076928</v>
      </c>
      <c r="G8" s="25">
        <f>E8*F8</f>
        <v>453648.47796500003</v>
      </c>
      <c r="H8" s="135">
        <v>123.68</v>
      </c>
      <c r="I8" s="135">
        <v>311.97000000000003</v>
      </c>
      <c r="J8" s="135">
        <v>61.900735330769237</v>
      </c>
      <c r="K8" s="135">
        <v>200.37</v>
      </c>
      <c r="L8" s="135">
        <v>589.71329236739973</v>
      </c>
      <c r="M8" s="135">
        <v>715.53014712953166</v>
      </c>
      <c r="N8" s="135">
        <v>650</v>
      </c>
      <c r="O8" s="135">
        <v>666.27364375904574</v>
      </c>
      <c r="P8" s="135">
        <f>AVERAGE(L8:O8)</f>
        <v>655.37927081399425</v>
      </c>
    </row>
    <row r="9" spans="1:16" x14ac:dyDescent="0.25">
      <c r="A9" s="171"/>
      <c r="B9" s="26"/>
      <c r="C9" s="27" t="s">
        <v>9</v>
      </c>
      <c r="D9" s="28" t="s">
        <v>8</v>
      </c>
      <c r="E9" s="29">
        <v>233</v>
      </c>
      <c r="F9" s="30">
        <f t="shared" ref="F9:F12" si="0">SUM(H9:K9)</f>
        <v>5217.7481620171675</v>
      </c>
      <c r="G9" s="31">
        <f>E9*F9</f>
        <v>1215735.3217500001</v>
      </c>
      <c r="H9" s="135">
        <v>1204.48</v>
      </c>
      <c r="I9" s="135">
        <v>1108.31</v>
      </c>
      <c r="J9" s="135">
        <v>975.90816201716734</v>
      </c>
      <c r="K9" s="135">
        <v>1929.05</v>
      </c>
      <c r="L9" s="135">
        <v>226.92644128586608</v>
      </c>
      <c r="M9" s="135">
        <v>243.74178704514077</v>
      </c>
      <c r="N9" s="135">
        <v>233</v>
      </c>
      <c r="O9" s="135">
        <v>229.42541665586688</v>
      </c>
      <c r="P9" s="135">
        <f>AVERAGE(L9:O9)</f>
        <v>233.27341124671844</v>
      </c>
    </row>
    <row r="10" spans="1:16" x14ac:dyDescent="0.25">
      <c r="A10" s="171"/>
      <c r="B10" s="26"/>
      <c r="C10" s="27" t="s">
        <v>10</v>
      </c>
      <c r="D10" s="28" t="s">
        <v>8</v>
      </c>
      <c r="E10" s="29">
        <v>250</v>
      </c>
      <c r="F10" s="30">
        <f t="shared" si="0"/>
        <v>49043.245763240004</v>
      </c>
      <c r="G10" s="31">
        <f>E10*F10</f>
        <v>12260811.440810001</v>
      </c>
      <c r="H10" s="135">
        <v>44176.08</v>
      </c>
      <c r="I10" s="135">
        <v>2201.64</v>
      </c>
      <c r="J10" s="135">
        <v>1698.2757632400001</v>
      </c>
      <c r="K10" s="135">
        <v>967.25</v>
      </c>
      <c r="L10" s="135">
        <v>134.89289565755945</v>
      </c>
      <c r="M10" s="135">
        <v>260.74740193673807</v>
      </c>
      <c r="N10" s="135">
        <v>250</v>
      </c>
      <c r="O10" s="135">
        <v>280.99388989402951</v>
      </c>
      <c r="P10" s="135">
        <f t="shared" ref="P10:P12" si="1">AVERAGE(L10:O10)</f>
        <v>231.65854687208176</v>
      </c>
    </row>
    <row r="11" spans="1:16" x14ac:dyDescent="0.25">
      <c r="A11" s="172"/>
      <c r="B11" s="32"/>
      <c r="C11" s="33" t="s">
        <v>11</v>
      </c>
      <c r="D11" s="34" t="s">
        <v>106</v>
      </c>
      <c r="E11" s="35">
        <v>18.2</v>
      </c>
      <c r="F11" s="30">
        <f t="shared" si="0"/>
        <v>416082.92313186813</v>
      </c>
      <c r="G11" s="31">
        <f t="shared" ref="G11:G12" si="2">E11*F11</f>
        <v>7572709.2009999994</v>
      </c>
      <c r="H11" s="135">
        <v>2020.05</v>
      </c>
      <c r="I11" s="135">
        <v>4857.1428571428569</v>
      </c>
      <c r="J11" s="135">
        <v>365145.68027472531</v>
      </c>
      <c r="K11" s="135">
        <v>44060.05</v>
      </c>
      <c r="L11" s="135">
        <v>173.96953540753941</v>
      </c>
      <c r="M11" s="135">
        <v>19.678235294117648</v>
      </c>
      <c r="N11" s="135">
        <v>18.2</v>
      </c>
      <c r="O11" s="135">
        <v>13.859896890720732</v>
      </c>
      <c r="P11" s="135">
        <f t="shared" si="1"/>
        <v>56.426916898094447</v>
      </c>
    </row>
    <row r="12" spans="1:16" ht="15.75" thickBot="1" x14ac:dyDescent="0.3">
      <c r="A12" s="173"/>
      <c r="B12" s="158"/>
      <c r="C12" s="36" t="s">
        <v>13</v>
      </c>
      <c r="D12" s="37" t="s">
        <v>12</v>
      </c>
      <c r="E12" s="38">
        <v>0.12</v>
      </c>
      <c r="F12" s="159">
        <f t="shared" si="0"/>
        <v>3567627.7</v>
      </c>
      <c r="G12" s="160">
        <f t="shared" si="2"/>
        <v>428115.32400000002</v>
      </c>
      <c r="H12" s="135">
        <v>940377.1</v>
      </c>
      <c r="I12" s="135">
        <v>961426</v>
      </c>
      <c r="J12" s="135">
        <v>130958</v>
      </c>
      <c r="K12" s="135">
        <v>1534866.6</v>
      </c>
      <c r="L12" s="135">
        <v>9.9348038143421399E-2</v>
      </c>
      <c r="M12" s="135">
        <v>2.9924029514492016E-2</v>
      </c>
      <c r="N12" s="135">
        <v>0.12</v>
      </c>
      <c r="O12" s="135">
        <v>3.8874759539363223E-2</v>
      </c>
      <c r="P12" s="135">
        <f t="shared" si="1"/>
        <v>7.2036706799319158E-2</v>
      </c>
    </row>
    <row r="13" spans="1:16" ht="15.75" thickBot="1" x14ac:dyDescent="0.3">
      <c r="A13" s="39" t="s">
        <v>14</v>
      </c>
      <c r="B13" s="40"/>
      <c r="C13" s="40"/>
      <c r="D13" s="41"/>
      <c r="E13" s="41"/>
      <c r="F13" s="42"/>
      <c r="G13" s="157">
        <f>SUM(G8:G12)</f>
        <v>21931019.765524998</v>
      </c>
    </row>
    <row r="14" spans="1:16" ht="15.75" thickBot="1" x14ac:dyDescent="0.3">
      <c r="A14" s="43"/>
      <c r="B14" s="44"/>
      <c r="C14" s="44"/>
      <c r="D14" s="45"/>
      <c r="E14" s="45"/>
      <c r="F14" s="46"/>
      <c r="G14" s="47"/>
    </row>
    <row r="15" spans="1:16" x14ac:dyDescent="0.25">
      <c r="A15" s="174" t="s">
        <v>15</v>
      </c>
      <c r="B15" s="48" t="s">
        <v>16</v>
      </c>
      <c r="C15" s="21" t="s">
        <v>17</v>
      </c>
      <c r="D15" s="22" t="s">
        <v>18</v>
      </c>
      <c r="E15" s="23">
        <v>362</v>
      </c>
      <c r="F15" s="49">
        <f t="shared" ref="F15:F22" si="3">SUM(H15:K15)</f>
        <v>2483.0700851933702</v>
      </c>
      <c r="G15" s="50">
        <f t="shared" ref="G15:G22" si="4">E15*F15</f>
        <v>898871.37083999999</v>
      </c>
      <c r="H15" s="135">
        <v>810.82682</v>
      </c>
      <c r="I15" s="135">
        <v>165.02</v>
      </c>
      <c r="J15" s="135">
        <v>883.76426519337019</v>
      </c>
      <c r="K15" s="135">
        <v>623.45899999999995</v>
      </c>
      <c r="M15" s="135">
        <v>287.96406496182283</v>
      </c>
      <c r="N15" s="135">
        <v>362</v>
      </c>
      <c r="O15" s="135">
        <v>276.00000000000006</v>
      </c>
      <c r="P15" s="135">
        <f>AVERAGE(L15:O15)</f>
        <v>308.65468832060765</v>
      </c>
    </row>
    <row r="16" spans="1:16" x14ac:dyDescent="0.25">
      <c r="A16" s="175"/>
      <c r="B16" s="27"/>
      <c r="C16" s="27" t="s">
        <v>19</v>
      </c>
      <c r="D16" s="28" t="s">
        <v>18</v>
      </c>
      <c r="E16" s="29">
        <v>614</v>
      </c>
      <c r="F16" s="51">
        <v>2288.23</v>
      </c>
      <c r="G16" s="52">
        <f t="shared" si="4"/>
        <v>1404973.22</v>
      </c>
      <c r="H16" s="135">
        <v>1332.624</v>
      </c>
      <c r="I16" s="135">
        <v>71.16</v>
      </c>
      <c r="J16" s="135">
        <v>1143.2501628664495</v>
      </c>
      <c r="K16" s="135">
        <v>41.192999999999998</v>
      </c>
      <c r="M16" s="135">
        <v>477.08501967397422</v>
      </c>
      <c r="N16" s="135">
        <v>614</v>
      </c>
      <c r="O16" s="135">
        <v>551.99999999999989</v>
      </c>
      <c r="P16" s="135">
        <f>AVERAGE(L16:O16)</f>
        <v>547.69500655799141</v>
      </c>
    </row>
    <row r="17" spans="1:16" x14ac:dyDescent="0.25">
      <c r="A17" s="175"/>
      <c r="B17" s="27"/>
      <c r="C17" s="27" t="s">
        <v>20</v>
      </c>
      <c r="D17" s="28" t="s">
        <v>12</v>
      </c>
      <c r="E17" s="29">
        <v>5.976</v>
      </c>
      <c r="F17" s="51">
        <v>101217.4</v>
      </c>
      <c r="G17" s="52">
        <f t="shared" si="4"/>
        <v>604875.18239999993</v>
      </c>
      <c r="H17" s="135">
        <v>31818.13</v>
      </c>
      <c r="I17" s="135">
        <v>2711.5540000000001</v>
      </c>
      <c r="J17" s="135">
        <v>43983.250836120402</v>
      </c>
      <c r="K17" s="135">
        <v>30704.5</v>
      </c>
      <c r="M17" s="135">
        <v>3.3557795301144657</v>
      </c>
      <c r="N17" s="135">
        <v>5.98</v>
      </c>
      <c r="O17" s="135">
        <v>2.8800000000000003</v>
      </c>
      <c r="P17" s="135">
        <f t="shared" ref="P17:P22" si="5">AVERAGE(L17:O17)</f>
        <v>4.0719265100381561</v>
      </c>
    </row>
    <row r="18" spans="1:16" ht="15.75" thickBot="1" x14ac:dyDescent="0.3">
      <c r="A18" s="175"/>
      <c r="B18" s="53"/>
      <c r="C18" s="53" t="s">
        <v>21</v>
      </c>
      <c r="D18" s="54" t="s">
        <v>12</v>
      </c>
      <c r="E18" s="55">
        <v>6.72</v>
      </c>
      <c r="F18" s="56">
        <f t="shared" si="3"/>
        <v>60</v>
      </c>
      <c r="G18" s="57">
        <f t="shared" si="4"/>
        <v>403.2</v>
      </c>
      <c r="H18" s="135">
        <v>60</v>
      </c>
      <c r="J18" s="135">
        <v>0</v>
      </c>
      <c r="K18" s="135">
        <v>0</v>
      </c>
      <c r="N18" s="135">
        <v>6.72</v>
      </c>
      <c r="O18" s="135">
        <v>0</v>
      </c>
      <c r="P18" s="135">
        <f t="shared" si="5"/>
        <v>3.36</v>
      </c>
    </row>
    <row r="19" spans="1:16" ht="15.75" thickTop="1" x14ac:dyDescent="0.25">
      <c r="A19" s="175"/>
      <c r="B19" s="58" t="s">
        <v>109</v>
      </c>
      <c r="C19" s="59" t="s">
        <v>22</v>
      </c>
      <c r="D19" s="60" t="s">
        <v>23</v>
      </c>
      <c r="E19" s="61">
        <v>3.92</v>
      </c>
      <c r="F19" s="62">
        <f t="shared" si="3"/>
        <v>465.84948979591837</v>
      </c>
      <c r="G19" s="63">
        <f t="shared" si="4"/>
        <v>1826.1299999999999</v>
      </c>
      <c r="H19" s="135">
        <v>205</v>
      </c>
      <c r="I19" s="135">
        <v>41</v>
      </c>
      <c r="J19" s="135">
        <v>111.84948979591837</v>
      </c>
      <c r="K19" s="135">
        <v>108</v>
      </c>
      <c r="L19" s="135">
        <v>3.9483414634146339</v>
      </c>
      <c r="M19" s="135">
        <v>3.9480487804878051</v>
      </c>
      <c r="N19" s="135">
        <v>3.92</v>
      </c>
      <c r="O19" s="135">
        <v>3.9515740740740739</v>
      </c>
      <c r="P19" s="135">
        <f t="shared" si="5"/>
        <v>3.9419910794941284</v>
      </c>
    </row>
    <row r="20" spans="1:16" x14ac:dyDescent="0.25">
      <c r="A20" s="175"/>
      <c r="B20" s="27"/>
      <c r="C20" s="27" t="s">
        <v>24</v>
      </c>
      <c r="D20" s="28" t="s">
        <v>23</v>
      </c>
      <c r="E20" s="29">
        <v>31.57</v>
      </c>
      <c r="F20" s="51">
        <f t="shared" si="3"/>
        <v>1747.60044345898</v>
      </c>
      <c r="G20" s="63">
        <f t="shared" si="4"/>
        <v>55171.745999999999</v>
      </c>
      <c r="H20" s="135">
        <v>1139</v>
      </c>
      <c r="I20" s="135">
        <v>321</v>
      </c>
      <c r="J20" s="135">
        <v>47.600443458980038</v>
      </c>
      <c r="K20" s="135">
        <v>240</v>
      </c>
      <c r="L20" s="135">
        <v>31.917734855136086</v>
      </c>
      <c r="M20" s="135">
        <v>30.979439252336448</v>
      </c>
      <c r="N20" s="135">
        <v>31.57</v>
      </c>
      <c r="O20" s="135">
        <v>32.5655</v>
      </c>
      <c r="P20" s="135">
        <f t="shared" si="5"/>
        <v>31.758168526868136</v>
      </c>
    </row>
    <row r="21" spans="1:16" x14ac:dyDescent="0.25">
      <c r="A21" s="175"/>
      <c r="B21" s="27"/>
      <c r="C21" s="27" t="s">
        <v>25</v>
      </c>
      <c r="D21" s="28" t="s">
        <v>23</v>
      </c>
      <c r="E21" s="29">
        <v>101.05</v>
      </c>
      <c r="F21" s="51">
        <f t="shared" si="3"/>
        <v>845</v>
      </c>
      <c r="G21" s="63">
        <f t="shared" si="4"/>
        <v>85387.25</v>
      </c>
      <c r="H21" s="135">
        <v>388</v>
      </c>
      <c r="I21" s="135">
        <v>164</v>
      </c>
      <c r="J21" s="135">
        <v>0</v>
      </c>
      <c r="K21" s="135">
        <v>293</v>
      </c>
      <c r="L21" s="135">
        <v>102.45505154639174</v>
      </c>
      <c r="M21" s="135">
        <v>115.87268292682926</v>
      </c>
      <c r="N21" s="135">
        <v>101.05</v>
      </c>
      <c r="O21" s="135">
        <v>97.411569965870314</v>
      </c>
      <c r="P21" s="135">
        <f t="shared" si="5"/>
        <v>104.19732610977283</v>
      </c>
    </row>
    <row r="22" spans="1:16" ht="15.75" thickBot="1" x14ac:dyDescent="0.3">
      <c r="A22" s="176"/>
      <c r="B22" s="33"/>
      <c r="C22" s="33" t="s">
        <v>107</v>
      </c>
      <c r="D22" s="34" t="s">
        <v>23</v>
      </c>
      <c r="E22" s="35">
        <v>289.89999999999998</v>
      </c>
      <c r="F22" s="141">
        <f t="shared" si="3"/>
        <v>2361.0298378751295</v>
      </c>
      <c r="G22" s="142">
        <f t="shared" si="4"/>
        <v>684462.54999999993</v>
      </c>
      <c r="H22" s="135">
        <v>617</v>
      </c>
      <c r="I22" s="135">
        <v>134</v>
      </c>
      <c r="J22" s="135">
        <v>856.02983787512937</v>
      </c>
      <c r="K22" s="135">
        <v>754</v>
      </c>
      <c r="L22" s="135">
        <v>308.79448946515402</v>
      </c>
      <c r="M22" s="135">
        <v>306.94208955223877</v>
      </c>
      <c r="N22" s="135">
        <v>289.89999999999998</v>
      </c>
      <c r="O22" s="135">
        <v>200.40501326259948</v>
      </c>
      <c r="P22" s="135">
        <f t="shared" si="5"/>
        <v>276.51039806999808</v>
      </c>
    </row>
    <row r="23" spans="1:16" ht="15.75" thickBot="1" x14ac:dyDescent="0.3">
      <c r="A23" s="136" t="s">
        <v>26</v>
      </c>
      <c r="B23" s="137"/>
      <c r="C23" s="137"/>
      <c r="D23" s="138"/>
      <c r="E23" s="143"/>
      <c r="F23" s="139"/>
      <c r="G23" s="140">
        <f>SUM(G15:G22)</f>
        <v>3735970.6492399992</v>
      </c>
    </row>
    <row r="24" spans="1:16" ht="15.75" thickBot="1" x14ac:dyDescent="0.3">
      <c r="A24" s="43"/>
      <c r="B24" s="44"/>
      <c r="C24" s="44"/>
      <c r="D24" s="45"/>
      <c r="E24" s="64"/>
      <c r="F24" s="46"/>
      <c r="G24" s="47"/>
    </row>
    <row r="25" spans="1:16" x14ac:dyDescent="0.25">
      <c r="A25" s="165" t="s">
        <v>27</v>
      </c>
      <c r="B25" s="48" t="s">
        <v>28</v>
      </c>
      <c r="C25" s="21" t="s">
        <v>22</v>
      </c>
      <c r="D25" s="22" t="s">
        <v>29</v>
      </c>
      <c r="E25" s="65">
        <v>0.19</v>
      </c>
      <c r="F25" s="66">
        <f t="shared" ref="F25:F41" si="6">SUM(H25:K25)</f>
        <v>7371.1578947368416</v>
      </c>
      <c r="G25" s="67">
        <f t="shared" ref="G25:G41" si="7">E25*F25</f>
        <v>1400.52</v>
      </c>
      <c r="H25" s="135">
        <v>0</v>
      </c>
      <c r="J25" s="135">
        <v>2171.1578947368421</v>
      </c>
      <c r="K25" s="135">
        <v>5200</v>
      </c>
      <c r="N25" s="135">
        <v>0.19</v>
      </c>
      <c r="O25" s="135">
        <v>0.1956</v>
      </c>
      <c r="P25" s="135">
        <f>AVERAGE(L25:O25)</f>
        <v>0.1928</v>
      </c>
    </row>
    <row r="26" spans="1:16" x14ac:dyDescent="0.25">
      <c r="A26" s="166"/>
      <c r="B26" s="27"/>
      <c r="C26" s="27" t="s">
        <v>30</v>
      </c>
      <c r="D26" s="28" t="s">
        <v>29</v>
      </c>
      <c r="E26" s="68">
        <v>6.3</v>
      </c>
      <c r="F26" s="69">
        <f t="shared" si="6"/>
        <v>499.11619047619052</v>
      </c>
      <c r="G26" s="70">
        <f t="shared" si="7"/>
        <v>3144.4320000000002</v>
      </c>
      <c r="H26" s="135">
        <v>18</v>
      </c>
      <c r="J26" s="135">
        <v>481.11619047619052</v>
      </c>
      <c r="K26" s="135">
        <v>0</v>
      </c>
      <c r="L26" s="135">
        <v>30</v>
      </c>
      <c r="N26" s="135">
        <v>6.3</v>
      </c>
      <c r="O26" s="135">
        <v>0</v>
      </c>
      <c r="P26" s="135">
        <f>AVERAGE(L26:O26)</f>
        <v>12.1</v>
      </c>
    </row>
    <row r="27" spans="1:16" x14ac:dyDescent="0.25">
      <c r="A27" s="166"/>
      <c r="B27" s="27"/>
      <c r="C27" s="27" t="s">
        <v>24</v>
      </c>
      <c r="D27" s="28" t="s">
        <v>29</v>
      </c>
      <c r="E27" s="68">
        <v>26.5</v>
      </c>
      <c r="F27" s="69">
        <f t="shared" si="6"/>
        <v>3222.1307169811321</v>
      </c>
      <c r="G27" s="70">
        <f t="shared" si="7"/>
        <v>85386.464000000007</v>
      </c>
      <c r="H27" s="135">
        <v>302</v>
      </c>
      <c r="I27" s="135">
        <v>1185</v>
      </c>
      <c r="J27" s="135">
        <v>236.13071698113211</v>
      </c>
      <c r="K27" s="135">
        <v>1499</v>
      </c>
      <c r="L27" s="135">
        <v>63.78</v>
      </c>
      <c r="M27" s="135">
        <v>33.236059071729962</v>
      </c>
      <c r="N27" s="135">
        <v>26.5</v>
      </c>
      <c r="O27" s="135">
        <v>42.186557705136757</v>
      </c>
      <c r="P27" s="135">
        <f>AVERAGE(L27:O27)</f>
        <v>41.425654194216676</v>
      </c>
    </row>
    <row r="28" spans="1:16" ht="15.75" thickBot="1" x14ac:dyDescent="0.3">
      <c r="A28" s="166"/>
      <c r="B28" s="53"/>
      <c r="C28" s="53" t="s">
        <v>31</v>
      </c>
      <c r="D28" s="54" t="s">
        <v>29</v>
      </c>
      <c r="E28" s="71">
        <v>105</v>
      </c>
      <c r="F28" s="72">
        <f t="shared" si="6"/>
        <v>10360.129333333334</v>
      </c>
      <c r="G28" s="73">
        <f t="shared" si="7"/>
        <v>1087813.58</v>
      </c>
      <c r="H28" s="135">
        <v>1521</v>
      </c>
      <c r="I28" s="135">
        <v>588</v>
      </c>
      <c r="J28" s="135">
        <v>3269.1293333333333</v>
      </c>
      <c r="K28" s="135">
        <v>4982</v>
      </c>
      <c r="L28" s="135">
        <v>113.81290598290597</v>
      </c>
      <c r="M28" s="135">
        <v>15.83234693877551</v>
      </c>
      <c r="N28" s="135">
        <v>105</v>
      </c>
      <c r="O28" s="135">
        <v>101.10367322360497</v>
      </c>
      <c r="P28" s="135">
        <f t="shared" ref="P28:P35" si="8">AVERAGE(L28:O28)</f>
        <v>83.937231536321605</v>
      </c>
    </row>
    <row r="29" spans="1:16" ht="15.75" thickTop="1" x14ac:dyDescent="0.25">
      <c r="A29" s="166"/>
      <c r="B29" s="58" t="s">
        <v>32</v>
      </c>
      <c r="C29" s="59" t="s">
        <v>22</v>
      </c>
      <c r="D29" s="60" t="s">
        <v>29</v>
      </c>
      <c r="E29" s="74">
        <v>1.1200000000000001</v>
      </c>
      <c r="F29" s="75">
        <f t="shared" si="6"/>
        <v>111.16071428571428</v>
      </c>
      <c r="G29" s="76">
        <f t="shared" si="7"/>
        <v>124.5</v>
      </c>
      <c r="H29" s="135">
        <v>0</v>
      </c>
      <c r="J29" s="135">
        <v>111.16071428571428</v>
      </c>
      <c r="K29" s="135">
        <v>0</v>
      </c>
      <c r="N29" s="135">
        <v>1.1200000000000001</v>
      </c>
      <c r="O29" s="135">
        <v>0</v>
      </c>
      <c r="P29" s="135">
        <v>1.1200000000000001</v>
      </c>
    </row>
    <row r="30" spans="1:16" x14ac:dyDescent="0.25">
      <c r="A30" s="166"/>
      <c r="B30" s="27"/>
      <c r="C30" s="27" t="s">
        <v>30</v>
      </c>
      <c r="D30" s="28" t="s">
        <v>29</v>
      </c>
      <c r="E30" s="68">
        <v>3.35</v>
      </c>
      <c r="F30" s="69">
        <f t="shared" si="6"/>
        <v>170.67462686567166</v>
      </c>
      <c r="G30" s="70">
        <f t="shared" si="7"/>
        <v>571.7600000000001</v>
      </c>
      <c r="H30" s="135">
        <v>0</v>
      </c>
      <c r="J30" s="135">
        <v>100.67462686567164</v>
      </c>
      <c r="K30" s="135">
        <v>70</v>
      </c>
      <c r="N30" s="135">
        <v>3.35</v>
      </c>
      <c r="O30" s="135">
        <v>12.353</v>
      </c>
      <c r="P30" s="135">
        <f>AVERAGE(N30:O30)</f>
        <v>7.8514999999999997</v>
      </c>
    </row>
    <row r="31" spans="1:16" x14ac:dyDescent="0.25">
      <c r="A31" s="166"/>
      <c r="B31" s="27"/>
      <c r="C31" s="27" t="s">
        <v>24</v>
      </c>
      <c r="D31" s="28" t="s">
        <v>29</v>
      </c>
      <c r="E31" s="68">
        <v>35.5</v>
      </c>
      <c r="F31" s="69">
        <f t="shared" si="6"/>
        <v>45.484507042253526</v>
      </c>
      <c r="G31" s="70">
        <f t="shared" si="7"/>
        <v>1614.7000000000003</v>
      </c>
      <c r="H31" s="135">
        <v>28</v>
      </c>
      <c r="J31" s="135">
        <v>2.4845070422535214</v>
      </c>
      <c r="K31" s="135">
        <v>15</v>
      </c>
      <c r="L31" s="135">
        <v>54.036071428571425</v>
      </c>
      <c r="N31" s="135">
        <v>35.5</v>
      </c>
      <c r="O31" s="135">
        <v>14.416666666666666</v>
      </c>
      <c r="P31" s="135">
        <f t="shared" si="8"/>
        <v>34.650912698412704</v>
      </c>
    </row>
    <row r="32" spans="1:16" ht="15.75" thickBot="1" x14ac:dyDescent="0.3">
      <c r="A32" s="166"/>
      <c r="B32" s="53"/>
      <c r="C32" s="53" t="s">
        <v>31</v>
      </c>
      <c r="D32" s="54" t="s">
        <v>29</v>
      </c>
      <c r="E32" s="71">
        <v>75.5</v>
      </c>
      <c r="F32" s="72">
        <f t="shared" si="6"/>
        <v>26.058940397350995</v>
      </c>
      <c r="G32" s="73">
        <f t="shared" si="7"/>
        <v>1967.45</v>
      </c>
      <c r="H32" s="135">
        <v>0</v>
      </c>
      <c r="J32" s="135">
        <v>18.058940397350995</v>
      </c>
      <c r="K32" s="135">
        <v>8</v>
      </c>
      <c r="N32" s="135">
        <v>75.5</v>
      </c>
      <c r="O32" s="135">
        <v>61.61</v>
      </c>
      <c r="P32" s="135">
        <f>AVERAGE(N32:O32)</f>
        <v>68.555000000000007</v>
      </c>
    </row>
    <row r="33" spans="1:16" ht="15.75" thickTop="1" x14ac:dyDescent="0.25">
      <c r="A33" s="166"/>
      <c r="B33" s="77" t="s">
        <v>33</v>
      </c>
      <c r="C33" s="78" t="s">
        <v>22</v>
      </c>
      <c r="D33" s="79" t="s">
        <v>23</v>
      </c>
      <c r="E33" s="80">
        <v>1.96</v>
      </c>
      <c r="F33" s="75">
        <f t="shared" si="6"/>
        <v>17512.042857142857</v>
      </c>
      <c r="G33" s="76">
        <f t="shared" si="7"/>
        <v>34323.603999999999</v>
      </c>
      <c r="H33" s="135">
        <v>10878</v>
      </c>
      <c r="I33" s="135">
        <v>235</v>
      </c>
      <c r="J33" s="135">
        <v>6399.0428571428574</v>
      </c>
      <c r="K33" s="135">
        <v>0</v>
      </c>
      <c r="L33" s="135">
        <v>1.98</v>
      </c>
      <c r="M33" s="135">
        <v>2.3562553191489362</v>
      </c>
      <c r="N33" s="135">
        <v>1.96</v>
      </c>
      <c r="O33" s="135">
        <v>0</v>
      </c>
      <c r="P33" s="135">
        <f t="shared" si="8"/>
        <v>1.574063829787234</v>
      </c>
    </row>
    <row r="34" spans="1:16" x14ac:dyDescent="0.25">
      <c r="A34" s="166"/>
      <c r="B34" s="27"/>
      <c r="C34" s="27" t="s">
        <v>34</v>
      </c>
      <c r="D34" s="28" t="s">
        <v>23</v>
      </c>
      <c r="E34" s="68">
        <v>2</v>
      </c>
      <c r="F34" s="69">
        <f t="shared" si="6"/>
        <v>27377.542000000001</v>
      </c>
      <c r="G34" s="70">
        <f t="shared" si="7"/>
        <v>54755.084000000003</v>
      </c>
      <c r="H34" s="135">
        <v>15565</v>
      </c>
      <c r="I34" s="135">
        <v>5094</v>
      </c>
      <c r="J34" s="135">
        <v>6683.5419999999995</v>
      </c>
      <c r="K34" s="135">
        <v>35</v>
      </c>
      <c r="L34" s="135">
        <v>1.6686437520077095</v>
      </c>
      <c r="M34" s="135">
        <v>1.5840007852375342</v>
      </c>
      <c r="N34" s="135">
        <v>2</v>
      </c>
      <c r="O34" s="135">
        <v>1.5828571428571427</v>
      </c>
      <c r="P34" s="135">
        <f t="shared" si="8"/>
        <v>1.7088754200255967</v>
      </c>
    </row>
    <row r="35" spans="1:16" x14ac:dyDescent="0.25">
      <c r="A35" s="166"/>
      <c r="B35" s="27"/>
      <c r="C35" s="27" t="s">
        <v>35</v>
      </c>
      <c r="D35" s="28" t="s">
        <v>23</v>
      </c>
      <c r="E35" s="68">
        <v>6.3</v>
      </c>
      <c r="F35" s="69">
        <f t="shared" si="6"/>
        <v>3017.7955555555554</v>
      </c>
      <c r="G35" s="70">
        <f t="shared" si="7"/>
        <v>19012.111999999997</v>
      </c>
      <c r="H35" s="135">
        <v>1649</v>
      </c>
      <c r="I35" s="135">
        <v>486</v>
      </c>
      <c r="J35" s="135">
        <v>882.79555555555544</v>
      </c>
      <c r="K35" s="135">
        <v>0</v>
      </c>
      <c r="L35" s="135">
        <v>12.716124924196482</v>
      </c>
      <c r="M35" s="135">
        <v>19.872</v>
      </c>
      <c r="N35" s="135">
        <v>6.3</v>
      </c>
      <c r="O35" s="135">
        <v>0</v>
      </c>
      <c r="P35" s="135">
        <f t="shared" si="8"/>
        <v>9.7220312310491188</v>
      </c>
    </row>
    <row r="36" spans="1:16" ht="15.75" thickBot="1" x14ac:dyDescent="0.3">
      <c r="A36" s="166"/>
      <c r="B36" s="53"/>
      <c r="C36" s="53" t="s">
        <v>31</v>
      </c>
      <c r="D36" s="54" t="s">
        <v>23</v>
      </c>
      <c r="E36" s="71">
        <v>12.94</v>
      </c>
      <c r="F36" s="72">
        <f t="shared" si="6"/>
        <v>4893.0469860896446</v>
      </c>
      <c r="G36" s="73">
        <f t="shared" si="7"/>
        <v>63316.027999999998</v>
      </c>
      <c r="H36" s="135">
        <v>982</v>
      </c>
      <c r="I36" s="135">
        <v>287</v>
      </c>
      <c r="J36" s="135">
        <v>1459.0469860896444</v>
      </c>
      <c r="K36" s="135">
        <v>2165</v>
      </c>
      <c r="L36" s="135">
        <v>12.805936863543788</v>
      </c>
      <c r="M36" s="135">
        <v>12.075261324041811</v>
      </c>
      <c r="N36" s="135">
        <v>12.94</v>
      </c>
      <c r="O36" s="135">
        <v>13.045196304849885</v>
      </c>
      <c r="P36" s="135">
        <f>AVERAGE(L36:O36)</f>
        <v>12.716598623108872</v>
      </c>
    </row>
    <row r="37" spans="1:16" ht="16.5" thickTop="1" thickBot="1" x14ac:dyDescent="0.3">
      <c r="A37" s="166"/>
      <c r="B37" s="81" t="s">
        <v>36</v>
      </c>
      <c r="C37" s="82" t="s">
        <v>31</v>
      </c>
      <c r="D37" s="83" t="s">
        <v>23</v>
      </c>
      <c r="E37" s="84">
        <v>19.29</v>
      </c>
      <c r="F37" s="75">
        <f t="shared" si="6"/>
        <v>402.96785899429756</v>
      </c>
      <c r="G37" s="76">
        <f t="shared" si="7"/>
        <v>7773.2499999999991</v>
      </c>
      <c r="H37" s="135">
        <v>228</v>
      </c>
      <c r="J37" s="135">
        <v>174.96785899429759</v>
      </c>
      <c r="L37" s="135">
        <v>19.451052631578946</v>
      </c>
      <c r="N37" s="135">
        <v>19.29</v>
      </c>
      <c r="O37" s="135">
        <v>0</v>
      </c>
      <c r="P37" s="135">
        <f>AVERAGE(L37,N37)</f>
        <v>19.370526315789473</v>
      </c>
    </row>
    <row r="38" spans="1:16" ht="15.75" thickTop="1" x14ac:dyDescent="0.25">
      <c r="A38" s="166"/>
      <c r="B38" s="177" t="s">
        <v>37</v>
      </c>
      <c r="C38" s="78" t="s">
        <v>22</v>
      </c>
      <c r="D38" s="79" t="s">
        <v>23</v>
      </c>
      <c r="E38" s="80">
        <v>1.57</v>
      </c>
      <c r="F38" s="69">
        <f t="shared" si="6"/>
        <v>2713.0063694267515</v>
      </c>
      <c r="G38" s="70">
        <f t="shared" si="7"/>
        <v>4259.42</v>
      </c>
      <c r="H38" s="135">
        <v>184</v>
      </c>
      <c r="J38" s="135">
        <v>2529.0063694267515</v>
      </c>
      <c r="K38" s="135">
        <v>0</v>
      </c>
      <c r="L38" s="135">
        <v>1.5840217391304348</v>
      </c>
      <c r="N38" s="135">
        <v>1.57</v>
      </c>
      <c r="O38" s="135">
        <v>0</v>
      </c>
      <c r="P38" s="135">
        <f>AVERAGE(L38,N38)</f>
        <v>1.5770108695652174</v>
      </c>
    </row>
    <row r="39" spans="1:16" ht="15.75" thickBot="1" x14ac:dyDescent="0.3">
      <c r="A39" s="166"/>
      <c r="B39" s="178"/>
      <c r="C39" s="53" t="s">
        <v>31</v>
      </c>
      <c r="D39" s="54" t="s">
        <v>23</v>
      </c>
      <c r="E39" s="71">
        <v>12.21</v>
      </c>
      <c r="F39" s="72">
        <f t="shared" si="6"/>
        <v>676.07174447174452</v>
      </c>
      <c r="G39" s="73">
        <f t="shared" si="7"/>
        <v>8254.8360000000011</v>
      </c>
      <c r="H39" s="135">
        <v>0</v>
      </c>
      <c r="J39" s="135">
        <v>258.07174447174447</v>
      </c>
      <c r="K39" s="135">
        <v>418</v>
      </c>
      <c r="N39" s="135">
        <v>12.21</v>
      </c>
      <c r="O39" s="135">
        <v>12.308397129186602</v>
      </c>
      <c r="P39" s="135">
        <f>AVERAGE(N39:O39)</f>
        <v>12.259198564593301</v>
      </c>
    </row>
    <row r="40" spans="1:16" ht="15.75" thickTop="1" x14ac:dyDescent="0.25">
      <c r="A40" s="166"/>
      <c r="B40" s="58" t="s">
        <v>38</v>
      </c>
      <c r="C40" s="59" t="s">
        <v>22</v>
      </c>
      <c r="D40" s="60" t="s">
        <v>23</v>
      </c>
      <c r="E40" s="74">
        <v>14.54</v>
      </c>
      <c r="F40" s="75">
        <f t="shared" si="6"/>
        <v>1</v>
      </c>
      <c r="G40" s="76">
        <f t="shared" si="7"/>
        <v>14.54</v>
      </c>
      <c r="H40" s="135">
        <v>0</v>
      </c>
      <c r="I40" s="135">
        <v>1</v>
      </c>
      <c r="J40" s="135">
        <v>0</v>
      </c>
      <c r="K40" s="135">
        <v>0</v>
      </c>
      <c r="M40" s="135">
        <v>80.88</v>
      </c>
      <c r="N40" s="135">
        <v>14.54</v>
      </c>
      <c r="O40" s="135">
        <v>0</v>
      </c>
      <c r="P40" s="135">
        <f>AVERAGE(M40:N40)</f>
        <v>47.709999999999994</v>
      </c>
    </row>
    <row r="41" spans="1:16" ht="15.75" thickBot="1" x14ac:dyDescent="0.3">
      <c r="A41" s="166"/>
      <c r="B41" s="144"/>
      <c r="C41" s="33" t="s">
        <v>24</v>
      </c>
      <c r="D41" s="34" t="s">
        <v>23</v>
      </c>
      <c r="E41" s="145">
        <v>95</v>
      </c>
      <c r="F41" s="146">
        <f t="shared" si="6"/>
        <v>6</v>
      </c>
      <c r="G41" s="147">
        <f t="shared" si="7"/>
        <v>570</v>
      </c>
      <c r="H41" s="135">
        <v>0</v>
      </c>
      <c r="I41" s="135">
        <v>3</v>
      </c>
      <c r="J41" s="135">
        <v>0</v>
      </c>
      <c r="K41" s="135">
        <v>3</v>
      </c>
      <c r="M41" s="135">
        <v>514.12</v>
      </c>
      <c r="N41" s="135">
        <v>95</v>
      </c>
      <c r="O41" s="135">
        <v>460.8533333333333</v>
      </c>
      <c r="P41" s="135">
        <f>AVERAGE(M41:O41)</f>
        <v>356.65777777777777</v>
      </c>
    </row>
    <row r="42" spans="1:16" ht="15.75" thickBot="1" x14ac:dyDescent="0.3">
      <c r="A42" s="136" t="s">
        <v>39</v>
      </c>
      <c r="B42" s="148"/>
      <c r="C42" s="137"/>
      <c r="D42" s="138"/>
      <c r="E42" s="149"/>
      <c r="F42" s="139"/>
      <c r="G42" s="150">
        <f>SUM(G25:G41)</f>
        <v>1374302.2799999998</v>
      </c>
    </row>
    <row r="43" spans="1:16" ht="15.75" thickBot="1" x14ac:dyDescent="0.3">
      <c r="A43" s="43"/>
      <c r="B43" s="89"/>
      <c r="C43" s="90"/>
      <c r="D43" s="91"/>
      <c r="E43" s="92"/>
      <c r="F43" s="93"/>
      <c r="G43" s="47"/>
    </row>
    <row r="44" spans="1:16" x14ac:dyDescent="0.25">
      <c r="A44" s="174" t="s">
        <v>40</v>
      </c>
      <c r="B44" s="48" t="s">
        <v>41</v>
      </c>
      <c r="C44" s="21" t="s">
        <v>42</v>
      </c>
      <c r="D44" s="22" t="s">
        <v>29</v>
      </c>
      <c r="E44" s="23">
        <v>0.55000000000000004</v>
      </c>
      <c r="F44" s="66">
        <f t="shared" ref="F44:F61" si="9">SUM(H44:K44)</f>
        <v>99119.843636363628</v>
      </c>
      <c r="G44" s="67">
        <f>E44*F44</f>
        <v>54515.913999999997</v>
      </c>
      <c r="H44" s="135">
        <v>4000</v>
      </c>
      <c r="I44" s="135">
        <v>18250</v>
      </c>
      <c r="J44" s="135">
        <v>823.84363636363628</v>
      </c>
      <c r="K44" s="135">
        <v>76046</v>
      </c>
      <c r="L44" s="135">
        <v>0.156</v>
      </c>
      <c r="M44" s="135">
        <v>0.6708493150684931</v>
      </c>
      <c r="N44" s="135">
        <v>0.55000000000000004</v>
      </c>
      <c r="O44" s="135">
        <v>0.46729795124003892</v>
      </c>
      <c r="P44" s="135">
        <f>AVERAGE(L44:O44)</f>
        <v>0.46103681657713302</v>
      </c>
    </row>
    <row r="45" spans="1:16" x14ac:dyDescent="0.25">
      <c r="A45" s="175"/>
      <c r="B45" s="94"/>
      <c r="C45" s="27" t="s">
        <v>43</v>
      </c>
      <c r="D45" s="28" t="s">
        <v>29</v>
      </c>
      <c r="E45" s="29">
        <v>1.26</v>
      </c>
      <c r="F45" s="69">
        <f t="shared" si="9"/>
        <v>85343.73498412699</v>
      </c>
      <c r="G45" s="70">
        <f>E45*F45</f>
        <v>107533.10608000001</v>
      </c>
      <c r="H45" s="135">
        <v>19284</v>
      </c>
      <c r="I45" s="135">
        <v>960</v>
      </c>
      <c r="J45" s="135">
        <v>492.73498412698416</v>
      </c>
      <c r="K45" s="135">
        <v>64607</v>
      </c>
      <c r="L45" s="135">
        <v>3.4391397013067824</v>
      </c>
      <c r="M45" s="135">
        <v>1.032</v>
      </c>
      <c r="N45" s="135">
        <v>1.26</v>
      </c>
      <c r="O45" s="135">
        <v>0.41965483616326404</v>
      </c>
      <c r="P45" s="135">
        <f>AVERAGE(L45:O45)</f>
        <v>1.5376986343675116</v>
      </c>
    </row>
    <row r="46" spans="1:16" x14ac:dyDescent="0.25">
      <c r="A46" s="175"/>
      <c r="B46" s="94"/>
      <c r="C46" s="27" t="s">
        <v>22</v>
      </c>
      <c r="D46" s="28" t="s">
        <v>29</v>
      </c>
      <c r="E46" s="29">
        <v>0.06</v>
      </c>
      <c r="F46" s="69">
        <f t="shared" si="9"/>
        <v>281149.66666666663</v>
      </c>
      <c r="G46" s="70">
        <f>E46*F46</f>
        <v>16868.979999999996</v>
      </c>
      <c r="H46" s="135">
        <v>95000</v>
      </c>
      <c r="I46" s="135">
        <v>115</v>
      </c>
      <c r="J46" s="135">
        <v>182906.66666666666</v>
      </c>
      <c r="K46" s="135">
        <v>3128</v>
      </c>
      <c r="L46" s="135">
        <v>0.06</v>
      </c>
      <c r="M46" s="135">
        <v>25.327304347826086</v>
      </c>
      <c r="N46" s="135">
        <v>0.06</v>
      </c>
      <c r="O46" s="135">
        <v>6.1198849104859336E-2</v>
      </c>
      <c r="P46" s="135">
        <f t="shared" ref="P46:P61" si="10">AVERAGE(L46:O46)</f>
        <v>6.3771257992327355</v>
      </c>
    </row>
    <row r="47" spans="1:16" ht="15.75" thickBot="1" x14ac:dyDescent="0.3">
      <c r="A47" s="175"/>
      <c r="B47" s="95"/>
      <c r="C47" s="53" t="s">
        <v>44</v>
      </c>
      <c r="D47" s="54" t="s">
        <v>29</v>
      </c>
      <c r="E47" s="71">
        <v>5.5</v>
      </c>
      <c r="F47" s="72">
        <f t="shared" si="9"/>
        <v>6080.7490909090911</v>
      </c>
      <c r="G47" s="73">
        <f t="shared" ref="G47:G61" si="11">E47*F47</f>
        <v>33444.120000000003</v>
      </c>
      <c r="H47" s="135">
        <v>3757</v>
      </c>
      <c r="I47" s="135">
        <v>390</v>
      </c>
      <c r="J47" s="135">
        <v>784.74909090909091</v>
      </c>
      <c r="K47" s="135">
        <v>1149</v>
      </c>
      <c r="L47" s="135">
        <v>6.0307958477508654</v>
      </c>
      <c r="M47" s="135">
        <v>14.740923076923076</v>
      </c>
      <c r="N47" s="135">
        <v>5.5</v>
      </c>
      <c r="O47" s="135">
        <v>8.8434725848563964</v>
      </c>
      <c r="P47" s="135">
        <f t="shared" si="10"/>
        <v>8.7787978773825834</v>
      </c>
    </row>
    <row r="48" spans="1:16" ht="15.75" thickTop="1" x14ac:dyDescent="0.25">
      <c r="A48" s="175"/>
      <c r="B48" s="77" t="s">
        <v>45</v>
      </c>
      <c r="C48" s="78" t="s">
        <v>22</v>
      </c>
      <c r="D48" s="79" t="s">
        <v>29</v>
      </c>
      <c r="E48" s="80">
        <v>0.71</v>
      </c>
      <c r="F48" s="75">
        <f t="shared" si="9"/>
        <v>90751.183098591559</v>
      </c>
      <c r="G48" s="76">
        <f t="shared" si="11"/>
        <v>64433.340000000004</v>
      </c>
      <c r="H48" s="135">
        <v>7860</v>
      </c>
      <c r="I48" s="135">
        <v>9596</v>
      </c>
      <c r="J48" s="135">
        <v>49736.183098591559</v>
      </c>
      <c r="K48" s="135">
        <v>23559</v>
      </c>
      <c r="L48" s="135">
        <v>1.3607633587786261</v>
      </c>
      <c r="M48" s="135">
        <v>1.8158618174239265</v>
      </c>
      <c r="N48" s="135">
        <v>0.71</v>
      </c>
      <c r="O48" s="135">
        <v>1.1421817564412753</v>
      </c>
      <c r="P48" s="135">
        <f t="shared" si="10"/>
        <v>1.2572017331609571</v>
      </c>
    </row>
    <row r="49" spans="1:16" x14ac:dyDescent="0.25">
      <c r="A49" s="175"/>
      <c r="B49" s="94"/>
      <c r="C49" s="27" t="s">
        <v>46</v>
      </c>
      <c r="D49" s="28" t="s">
        <v>29</v>
      </c>
      <c r="E49" s="68">
        <v>2.04</v>
      </c>
      <c r="F49" s="69">
        <f t="shared" si="9"/>
        <v>40821.699999999997</v>
      </c>
      <c r="G49" s="70">
        <f t="shared" si="11"/>
        <v>83276.267999999996</v>
      </c>
      <c r="H49" s="135">
        <v>11374</v>
      </c>
      <c r="I49" s="135">
        <v>140</v>
      </c>
      <c r="J49" s="135">
        <v>17168.7</v>
      </c>
      <c r="K49" s="135">
        <v>12139</v>
      </c>
      <c r="L49" s="135">
        <v>9.5759996483207317</v>
      </c>
      <c r="M49" s="135">
        <v>4.201714285714286</v>
      </c>
      <c r="N49" s="135">
        <v>2.04</v>
      </c>
      <c r="O49" s="135">
        <v>1.3086975862921164</v>
      </c>
      <c r="P49" s="135">
        <f t="shared" si="10"/>
        <v>4.2816028800817829</v>
      </c>
    </row>
    <row r="50" spans="1:16" ht="15.75" thickBot="1" x14ac:dyDescent="0.3">
      <c r="A50" s="175"/>
      <c r="B50" s="95"/>
      <c r="C50" s="53" t="s">
        <v>31</v>
      </c>
      <c r="D50" s="54" t="s">
        <v>29</v>
      </c>
      <c r="E50" s="71">
        <v>3.5</v>
      </c>
      <c r="F50" s="72">
        <f t="shared" si="9"/>
        <v>0</v>
      </c>
      <c r="G50" s="73">
        <f t="shared" si="11"/>
        <v>0</v>
      </c>
      <c r="H50" s="135">
        <v>0</v>
      </c>
      <c r="I50" s="135">
        <v>0</v>
      </c>
      <c r="J50" s="135">
        <v>0</v>
      </c>
      <c r="K50" s="135">
        <v>0</v>
      </c>
      <c r="M50" s="135">
        <v>0</v>
      </c>
      <c r="N50" s="135">
        <v>3.5</v>
      </c>
      <c r="O50" s="135">
        <v>0</v>
      </c>
      <c r="P50" s="135">
        <v>3.5</v>
      </c>
    </row>
    <row r="51" spans="1:16" ht="16.5" thickTop="1" thickBot="1" x14ac:dyDescent="0.3">
      <c r="A51" s="175"/>
      <c r="B51" s="96" t="s">
        <v>47</v>
      </c>
      <c r="C51" s="97" t="s">
        <v>22</v>
      </c>
      <c r="D51" s="98" t="s">
        <v>29</v>
      </c>
      <c r="E51" s="99">
        <v>0.94</v>
      </c>
      <c r="F51" s="100">
        <f t="shared" si="9"/>
        <v>55368.136170212769</v>
      </c>
      <c r="G51" s="101">
        <f t="shared" si="11"/>
        <v>52046.048000000003</v>
      </c>
      <c r="H51" s="135">
        <v>16850</v>
      </c>
      <c r="I51" s="135">
        <v>14100</v>
      </c>
      <c r="J51" s="135">
        <v>4584.136170212766</v>
      </c>
      <c r="K51" s="135">
        <v>19834</v>
      </c>
      <c r="L51" s="135">
        <v>0.94821958456973299</v>
      </c>
      <c r="M51" s="135">
        <v>1.1640000000000001</v>
      </c>
      <c r="N51" s="135">
        <v>0.94</v>
      </c>
      <c r="O51" s="135">
        <v>0.94680044368256533</v>
      </c>
      <c r="P51" s="135">
        <f t="shared" si="10"/>
        <v>0.99975500706307463</v>
      </c>
    </row>
    <row r="52" spans="1:16" ht="15.75" thickTop="1" x14ac:dyDescent="0.25">
      <c r="A52" s="175"/>
      <c r="B52" s="16"/>
      <c r="C52" s="78" t="s">
        <v>24</v>
      </c>
      <c r="D52" s="79" t="s">
        <v>29</v>
      </c>
      <c r="E52" s="80">
        <v>15.68</v>
      </c>
      <c r="F52" s="75">
        <f t="shared" si="9"/>
        <v>21</v>
      </c>
      <c r="G52" s="76">
        <f t="shared" si="11"/>
        <v>329.28</v>
      </c>
      <c r="H52" s="135">
        <v>21</v>
      </c>
      <c r="I52" s="135" t="s">
        <v>111</v>
      </c>
      <c r="J52" s="135">
        <v>0</v>
      </c>
      <c r="K52" s="135">
        <v>0</v>
      </c>
      <c r="L52" s="135">
        <v>930.71999999999991</v>
      </c>
      <c r="M52" s="135" t="s">
        <v>111</v>
      </c>
      <c r="N52" s="135">
        <v>15.68</v>
      </c>
      <c r="O52" s="135">
        <v>0</v>
      </c>
      <c r="P52" s="135">
        <f>AVERAGE(L52,N52)</f>
        <v>473.19999999999993</v>
      </c>
    </row>
    <row r="53" spans="1:16" x14ac:dyDescent="0.25">
      <c r="A53" s="175"/>
      <c r="B53" s="94"/>
      <c r="C53" s="27" t="s">
        <v>48</v>
      </c>
      <c r="D53" s="28" t="s">
        <v>29</v>
      </c>
      <c r="E53" s="68">
        <v>89</v>
      </c>
      <c r="F53" s="69">
        <f t="shared" si="9"/>
        <v>893.65078651685394</v>
      </c>
      <c r="G53" s="70">
        <f t="shared" si="11"/>
        <v>79534.92</v>
      </c>
      <c r="H53" s="135">
        <v>37</v>
      </c>
      <c r="I53" s="135" t="s">
        <v>111</v>
      </c>
      <c r="J53" s="135">
        <v>856.65078651685394</v>
      </c>
      <c r="K53" s="135">
        <v>0</v>
      </c>
      <c r="L53" s="163">
        <v>2058.6497297297301</v>
      </c>
      <c r="M53" s="135" t="s">
        <v>111</v>
      </c>
      <c r="N53" s="135">
        <v>89</v>
      </c>
      <c r="O53" s="135">
        <v>0</v>
      </c>
      <c r="P53" s="135">
        <v>89</v>
      </c>
    </row>
    <row r="54" spans="1:16" ht="15.75" thickBot="1" x14ac:dyDescent="0.3">
      <c r="A54" s="175"/>
      <c r="B54" s="95" t="s">
        <v>49</v>
      </c>
      <c r="C54" s="53" t="s">
        <v>50</v>
      </c>
      <c r="D54" s="54" t="s">
        <v>29</v>
      </c>
      <c r="E54" s="71">
        <v>16.12</v>
      </c>
      <c r="F54" s="72">
        <f t="shared" si="9"/>
        <v>1762.3138957816377</v>
      </c>
      <c r="G54" s="73">
        <f t="shared" si="11"/>
        <v>28408.5</v>
      </c>
      <c r="H54" s="135">
        <v>829</v>
      </c>
      <c r="I54" s="135" t="s">
        <v>111</v>
      </c>
      <c r="J54" s="135">
        <v>144.81389578163771</v>
      </c>
      <c r="K54" s="135">
        <v>788.5</v>
      </c>
      <c r="L54" s="135">
        <v>16.260000000000002</v>
      </c>
      <c r="M54" s="135" t="s">
        <v>111</v>
      </c>
      <c r="N54" s="135">
        <v>16.12</v>
      </c>
      <c r="O54" s="135">
        <v>16.258795180722892</v>
      </c>
      <c r="P54" s="135">
        <f t="shared" si="10"/>
        <v>16.21293172690763</v>
      </c>
    </row>
    <row r="55" spans="1:16" ht="15.75" thickTop="1" x14ac:dyDescent="0.25">
      <c r="A55" s="175"/>
      <c r="B55" s="77"/>
      <c r="C55" s="78" t="s">
        <v>24</v>
      </c>
      <c r="D55" s="79" t="s">
        <v>29</v>
      </c>
      <c r="E55" s="80">
        <v>80.84</v>
      </c>
      <c r="F55" s="75">
        <f t="shared" si="9"/>
        <v>41.903018307768427</v>
      </c>
      <c r="G55" s="76">
        <f t="shared" si="11"/>
        <v>3387.4399999999996</v>
      </c>
      <c r="H55" s="135">
        <v>0</v>
      </c>
      <c r="I55" s="135" t="s">
        <v>111</v>
      </c>
      <c r="J55" s="135">
        <v>41.903018307768427</v>
      </c>
      <c r="K55" s="135">
        <v>0</v>
      </c>
      <c r="M55" s="135" t="s">
        <v>111</v>
      </c>
      <c r="N55" s="135">
        <v>80.84</v>
      </c>
      <c r="O55" s="135">
        <v>0</v>
      </c>
      <c r="P55" s="135">
        <v>80.84</v>
      </c>
    </row>
    <row r="56" spans="1:16" ht="15.75" thickBot="1" x14ac:dyDescent="0.3">
      <c r="A56" s="175"/>
      <c r="B56" s="95" t="s">
        <v>51</v>
      </c>
      <c r="C56" s="53" t="s">
        <v>22</v>
      </c>
      <c r="D56" s="54" t="s">
        <v>23</v>
      </c>
      <c r="E56" s="71">
        <v>36.020000000000003</v>
      </c>
      <c r="F56" s="72">
        <f t="shared" si="9"/>
        <v>147</v>
      </c>
      <c r="G56" s="73">
        <f t="shared" si="11"/>
        <v>5294.9400000000005</v>
      </c>
      <c r="H56" s="135">
        <v>70</v>
      </c>
      <c r="I56" s="135">
        <v>12</v>
      </c>
      <c r="J56" s="135">
        <v>0</v>
      </c>
      <c r="K56" s="135">
        <v>65</v>
      </c>
      <c r="L56" s="135">
        <v>23.303999999999998</v>
      </c>
      <c r="M56" s="135">
        <v>689.5866666666667</v>
      </c>
      <c r="N56" s="135">
        <v>36.020000000000003</v>
      </c>
      <c r="O56" s="135">
        <v>104.17353846153846</v>
      </c>
      <c r="P56" s="135">
        <f t="shared" si="10"/>
        <v>213.27105128205127</v>
      </c>
    </row>
    <row r="57" spans="1:16" ht="15.75" thickTop="1" x14ac:dyDescent="0.25">
      <c r="A57" s="175"/>
      <c r="B57" s="16"/>
      <c r="C57" s="78" t="s">
        <v>24</v>
      </c>
      <c r="D57" s="79" t="s">
        <v>23</v>
      </c>
      <c r="E57" s="80">
        <v>246.9</v>
      </c>
      <c r="F57" s="75">
        <f t="shared" si="9"/>
        <v>218.81654110976103</v>
      </c>
      <c r="G57" s="76">
        <f t="shared" si="11"/>
        <v>54025.804000000004</v>
      </c>
      <c r="H57" s="135">
        <v>184</v>
      </c>
      <c r="I57" s="135">
        <v>5</v>
      </c>
      <c r="J57" s="135">
        <v>19.816541109761037</v>
      </c>
      <c r="K57" s="135">
        <v>10</v>
      </c>
      <c r="L57" s="135">
        <v>286.78798913043477</v>
      </c>
      <c r="M57" s="135">
        <v>558.84799999999996</v>
      </c>
      <c r="N57" s="135">
        <v>246.9</v>
      </c>
      <c r="O57" s="135">
        <v>2274.5189999999998</v>
      </c>
      <c r="P57" s="135">
        <f t="shared" si="10"/>
        <v>841.76374728260862</v>
      </c>
    </row>
    <row r="58" spans="1:16" ht="15.75" thickBot="1" x14ac:dyDescent="0.3">
      <c r="A58" s="175"/>
      <c r="B58" s="95" t="s">
        <v>52</v>
      </c>
      <c r="C58" s="53" t="s">
        <v>22</v>
      </c>
      <c r="D58" s="54" t="s">
        <v>23</v>
      </c>
      <c r="E58" s="71">
        <v>6.79</v>
      </c>
      <c r="F58" s="72">
        <f t="shared" si="9"/>
        <v>4096.8357879234172</v>
      </c>
      <c r="G58" s="73">
        <f t="shared" si="11"/>
        <v>27817.515000000003</v>
      </c>
      <c r="H58" s="135">
        <v>1661</v>
      </c>
      <c r="I58" s="135">
        <v>149</v>
      </c>
      <c r="J58" s="135">
        <v>2286.8357879234172</v>
      </c>
      <c r="L58" s="135">
        <v>8.3303913305237813</v>
      </c>
      <c r="M58" s="135">
        <v>22.263355704697986</v>
      </c>
      <c r="N58" s="135">
        <v>6.79</v>
      </c>
      <c r="O58" s="135">
        <v>0</v>
      </c>
      <c r="P58" s="135">
        <f>AVERAGE(L58:N58)</f>
        <v>12.461249011740589</v>
      </c>
    </row>
    <row r="59" spans="1:16" ht="15.75" thickTop="1" x14ac:dyDescent="0.25">
      <c r="A59" s="175"/>
      <c r="B59" s="77" t="s">
        <v>53</v>
      </c>
      <c r="C59" s="78" t="s">
        <v>22</v>
      </c>
      <c r="D59" s="79" t="s">
        <v>23</v>
      </c>
      <c r="E59" s="80">
        <v>6.79</v>
      </c>
      <c r="F59" s="75">
        <f t="shared" si="9"/>
        <v>2105</v>
      </c>
      <c r="G59" s="76">
        <f t="shared" si="11"/>
        <v>14292.95</v>
      </c>
      <c r="I59" s="135">
        <v>299</v>
      </c>
      <c r="J59" s="135">
        <v>0</v>
      </c>
      <c r="K59" s="135">
        <v>1806</v>
      </c>
      <c r="M59" s="135">
        <v>22.188896321070231</v>
      </c>
      <c r="N59" s="135">
        <v>6.79</v>
      </c>
      <c r="O59" s="135">
        <v>6.8111960132890363</v>
      </c>
      <c r="P59" s="135">
        <f>AVERAGE(M59:O59)</f>
        <v>11.930030778119756</v>
      </c>
    </row>
    <row r="60" spans="1:16" ht="15.75" thickBot="1" x14ac:dyDescent="0.3">
      <c r="A60" s="175"/>
      <c r="B60" s="95"/>
      <c r="C60" s="53" t="s">
        <v>24</v>
      </c>
      <c r="D60" s="54" t="s">
        <v>23</v>
      </c>
      <c r="E60" s="71">
        <v>25.9</v>
      </c>
      <c r="F60" s="72">
        <f t="shared" si="9"/>
        <v>120</v>
      </c>
      <c r="G60" s="73">
        <f t="shared" si="11"/>
        <v>3108</v>
      </c>
      <c r="I60" s="135">
        <v>11</v>
      </c>
      <c r="J60" s="135">
        <v>0</v>
      </c>
      <c r="K60" s="135">
        <v>109</v>
      </c>
      <c r="M60" s="135">
        <v>508.04363636363632</v>
      </c>
      <c r="N60" s="135">
        <v>25.9</v>
      </c>
      <c r="O60" s="135">
        <v>694.45559633027528</v>
      </c>
      <c r="P60" s="135">
        <f>AVERAGE(M60:O60)</f>
        <v>409.46641089797049</v>
      </c>
    </row>
    <row r="61" spans="1:16" ht="16.5" thickTop="1" thickBot="1" x14ac:dyDescent="0.3">
      <c r="A61" s="176"/>
      <c r="B61" s="151" t="s">
        <v>54</v>
      </c>
      <c r="C61" s="152" t="s">
        <v>55</v>
      </c>
      <c r="D61" s="153" t="s">
        <v>56</v>
      </c>
      <c r="E61" s="154">
        <v>19.600000000000001</v>
      </c>
      <c r="F61" s="155">
        <f t="shared" si="9"/>
        <v>5620.373401428571</v>
      </c>
      <c r="G61" s="76">
        <f t="shared" si="11"/>
        <v>110159.31866799999</v>
      </c>
      <c r="H61" s="135">
        <v>1682.5</v>
      </c>
      <c r="I61" s="135">
        <v>364.5</v>
      </c>
      <c r="J61" s="135">
        <v>3141.6234014285715</v>
      </c>
      <c r="K61" s="135">
        <v>431.75</v>
      </c>
      <c r="L61" s="135">
        <v>19.788041604754827</v>
      </c>
      <c r="M61" s="135">
        <v>19.764032921810699</v>
      </c>
      <c r="N61" s="135">
        <v>19.600000000000001</v>
      </c>
      <c r="O61" s="135">
        <v>22.946589461493922</v>
      </c>
      <c r="P61" s="135">
        <f t="shared" si="10"/>
        <v>20.524665997014864</v>
      </c>
    </row>
    <row r="62" spans="1:16" ht="15.75" thickBot="1" x14ac:dyDescent="0.3">
      <c r="A62" s="136" t="s">
        <v>57</v>
      </c>
      <c r="B62" s="148"/>
      <c r="C62" s="137"/>
      <c r="D62" s="138"/>
      <c r="E62" s="149"/>
      <c r="F62" s="139"/>
      <c r="G62" s="150">
        <f>SUM(G44:G61)</f>
        <v>738476.44374800008</v>
      </c>
    </row>
    <row r="63" spans="1:16" ht="15.75" thickBot="1" x14ac:dyDescent="0.3">
      <c r="A63" s="43"/>
      <c r="B63" s="108"/>
      <c r="C63" s="44"/>
      <c r="D63" s="45"/>
      <c r="E63" s="109"/>
      <c r="F63" s="46"/>
      <c r="G63" s="47"/>
    </row>
    <row r="64" spans="1:16" x14ac:dyDescent="0.25">
      <c r="A64" s="165" t="s">
        <v>58</v>
      </c>
      <c r="B64" s="48" t="s">
        <v>59</v>
      </c>
      <c r="C64" s="21" t="s">
        <v>60</v>
      </c>
      <c r="D64" s="22" t="s">
        <v>56</v>
      </c>
      <c r="E64" s="65">
        <v>14.63</v>
      </c>
      <c r="F64" s="66">
        <f t="shared" ref="F64:F72" si="12">SUM(H64:K64)</f>
        <v>2986.2224880382773</v>
      </c>
      <c r="G64" s="67">
        <f t="shared" ref="G64:G73" si="13">E64*F64</f>
        <v>43688.434999999998</v>
      </c>
      <c r="H64" s="135">
        <v>1126.5</v>
      </c>
      <c r="I64" s="135">
        <v>445.5</v>
      </c>
      <c r="J64" s="135">
        <v>373.7224880382775</v>
      </c>
      <c r="K64" s="135">
        <v>1040.5</v>
      </c>
      <c r="L64" s="135">
        <v>14.76</v>
      </c>
      <c r="M64" s="135">
        <v>20.770729517396184</v>
      </c>
      <c r="N64" s="135">
        <v>14.63</v>
      </c>
      <c r="O64" s="135">
        <v>25.81902931283037</v>
      </c>
      <c r="P64" s="135">
        <f>AVERAGE(L64:O64)</f>
        <v>18.99493970755664</v>
      </c>
    </row>
    <row r="65" spans="1:16" x14ac:dyDescent="0.25">
      <c r="A65" s="166"/>
      <c r="B65" s="94"/>
      <c r="C65" s="27" t="s">
        <v>61</v>
      </c>
      <c r="D65" s="28" t="s">
        <v>23</v>
      </c>
      <c r="E65" s="68">
        <v>20</v>
      </c>
      <c r="F65" s="69">
        <f t="shared" si="12"/>
        <v>30</v>
      </c>
      <c r="G65" s="70">
        <f t="shared" si="13"/>
        <v>600</v>
      </c>
      <c r="H65" s="135">
        <v>0</v>
      </c>
      <c r="I65" s="135">
        <v>30</v>
      </c>
      <c r="J65" s="135">
        <v>0</v>
      </c>
      <c r="K65" s="135">
        <v>0</v>
      </c>
      <c r="M65" s="135">
        <v>40.076000000000001</v>
      </c>
      <c r="N65" s="135">
        <v>20</v>
      </c>
      <c r="O65" s="135">
        <v>0</v>
      </c>
      <c r="P65" s="135">
        <f>AVERAGE(M65:N65)</f>
        <v>30.038</v>
      </c>
    </row>
    <row r="66" spans="1:16" ht="15.75" thickBot="1" x14ac:dyDescent="0.3">
      <c r="A66" s="166"/>
      <c r="B66" s="95"/>
      <c r="C66" s="53" t="s">
        <v>62</v>
      </c>
      <c r="D66" s="54" t="s">
        <v>12</v>
      </c>
      <c r="E66" s="71">
        <v>0.8</v>
      </c>
      <c r="F66" s="72">
        <f t="shared" si="12"/>
        <v>48050.55</v>
      </c>
      <c r="G66" s="73">
        <f t="shared" si="13"/>
        <v>38440.44</v>
      </c>
      <c r="H66" s="135">
        <v>16550</v>
      </c>
      <c r="I66" s="135">
        <v>23500</v>
      </c>
      <c r="J66" s="135">
        <v>6233.55</v>
      </c>
      <c r="K66" s="135">
        <v>1767</v>
      </c>
      <c r="L66" s="135">
        <v>0.81599999999999995</v>
      </c>
      <c r="M66" s="135">
        <v>2.4967148936170216</v>
      </c>
      <c r="N66" s="135">
        <v>0.8</v>
      </c>
      <c r="O66" s="135">
        <v>0.81119977362761753</v>
      </c>
      <c r="P66" s="135">
        <f t="shared" ref="P66:P71" si="14">AVERAGE(L66:O66)</f>
        <v>1.2309786668111597</v>
      </c>
    </row>
    <row r="67" spans="1:16" ht="15.75" thickTop="1" x14ac:dyDescent="0.25">
      <c r="A67" s="166"/>
      <c r="B67" s="77" t="s">
        <v>63</v>
      </c>
      <c r="C67" s="78" t="s">
        <v>60</v>
      </c>
      <c r="D67" s="79" t="s">
        <v>29</v>
      </c>
      <c r="E67" s="80">
        <v>2.34</v>
      </c>
      <c r="F67" s="75">
        <f t="shared" si="12"/>
        <v>890</v>
      </c>
      <c r="G67" s="76">
        <f t="shared" si="13"/>
        <v>2082.6</v>
      </c>
      <c r="H67" s="135">
        <v>890</v>
      </c>
      <c r="I67" s="135">
        <v>0</v>
      </c>
      <c r="J67" s="135">
        <v>0</v>
      </c>
      <c r="K67" s="135">
        <v>0</v>
      </c>
      <c r="L67" s="135">
        <v>4.2</v>
      </c>
      <c r="M67" s="135">
        <v>0</v>
      </c>
      <c r="N67" s="135">
        <v>2.34</v>
      </c>
      <c r="O67" s="135">
        <v>0</v>
      </c>
      <c r="P67" s="135">
        <f>AVERAGE(L67,N67)</f>
        <v>3.27</v>
      </c>
    </row>
    <row r="68" spans="1:16" x14ac:dyDescent="0.25">
      <c r="A68" s="166"/>
      <c r="B68" s="94"/>
      <c r="C68" s="27" t="s">
        <v>24</v>
      </c>
      <c r="D68" s="28" t="s">
        <v>29</v>
      </c>
      <c r="E68" s="68">
        <v>41.67</v>
      </c>
      <c r="F68" s="69">
        <f t="shared" si="12"/>
        <v>695.25992800575955</v>
      </c>
      <c r="G68" s="70">
        <f t="shared" si="13"/>
        <v>28971.481200000002</v>
      </c>
      <c r="H68" s="135">
        <v>626.36</v>
      </c>
      <c r="I68" s="135">
        <v>0</v>
      </c>
      <c r="J68" s="135">
        <v>42.899928005759534</v>
      </c>
      <c r="K68" s="135">
        <v>26</v>
      </c>
      <c r="L68" s="135">
        <v>291.79704962002683</v>
      </c>
      <c r="M68" s="135">
        <v>0</v>
      </c>
      <c r="N68" s="135">
        <v>41.67</v>
      </c>
      <c r="O68" s="135">
        <v>63.784615384615385</v>
      </c>
      <c r="P68" s="135">
        <f>AVERAGE(L68,N68,O68)</f>
        <v>132.41722166821407</v>
      </c>
    </row>
    <row r="69" spans="1:16" ht="15.75" thickBot="1" x14ac:dyDescent="0.3">
      <c r="A69" s="166"/>
      <c r="B69" s="95"/>
      <c r="C69" s="53" t="s">
        <v>30</v>
      </c>
      <c r="D69" s="54" t="s">
        <v>29</v>
      </c>
      <c r="E69" s="71">
        <v>6.53</v>
      </c>
      <c r="F69" s="72">
        <f t="shared" si="12"/>
        <v>1139.5196937212863</v>
      </c>
      <c r="G69" s="73">
        <f t="shared" si="13"/>
        <v>7441.0636000000004</v>
      </c>
      <c r="H69" s="135">
        <v>863</v>
      </c>
      <c r="I69" s="135">
        <v>0</v>
      </c>
      <c r="J69" s="135">
        <v>71.399693721286368</v>
      </c>
      <c r="K69" s="135">
        <v>205.12</v>
      </c>
      <c r="L69" s="135">
        <v>24.587995365005792</v>
      </c>
      <c r="M69" s="135">
        <v>0</v>
      </c>
      <c r="N69" s="135">
        <v>6.53</v>
      </c>
      <c r="O69" s="135">
        <v>9.6684379875195017</v>
      </c>
      <c r="P69" s="135">
        <f>AVERAGE(L69,N69,O69)</f>
        <v>13.595477784175097</v>
      </c>
    </row>
    <row r="70" spans="1:16" ht="15.75" thickTop="1" x14ac:dyDescent="0.25">
      <c r="A70" s="166"/>
      <c r="B70" s="77" t="s">
        <v>64</v>
      </c>
      <c r="C70" s="78" t="s">
        <v>60</v>
      </c>
      <c r="D70" s="79" t="s">
        <v>29</v>
      </c>
      <c r="E70" s="80">
        <v>10.24</v>
      </c>
      <c r="F70" s="75">
        <f t="shared" si="12"/>
        <v>1016</v>
      </c>
      <c r="G70" s="76">
        <f t="shared" si="13"/>
        <v>10403.84</v>
      </c>
      <c r="H70" s="135">
        <v>0</v>
      </c>
      <c r="I70" s="135">
        <v>0</v>
      </c>
      <c r="J70" s="135">
        <v>0</v>
      </c>
      <c r="K70" s="135">
        <v>1016</v>
      </c>
      <c r="M70" s="135">
        <v>0</v>
      </c>
      <c r="N70" s="135">
        <v>10.24</v>
      </c>
      <c r="O70" s="135">
        <v>7.181525590551181</v>
      </c>
      <c r="P70" s="135">
        <f>AVERAGE(N70:O70)</f>
        <v>8.7107627952755902</v>
      </c>
    </row>
    <row r="71" spans="1:16" ht="15.75" thickBot="1" x14ac:dyDescent="0.3">
      <c r="A71" s="166"/>
      <c r="B71" s="95"/>
      <c r="C71" s="110" t="s">
        <v>25</v>
      </c>
      <c r="D71" s="54" t="s">
        <v>29</v>
      </c>
      <c r="E71" s="71">
        <v>5500</v>
      </c>
      <c r="F71" s="111">
        <f t="shared" si="12"/>
        <v>67.5</v>
      </c>
      <c r="G71" s="73">
        <f t="shared" si="13"/>
        <v>371250</v>
      </c>
      <c r="H71" s="135">
        <v>67.5</v>
      </c>
      <c r="I71" s="135">
        <v>0</v>
      </c>
      <c r="J71" s="135">
        <v>0</v>
      </c>
      <c r="L71" s="135">
        <v>1282.9777777777779</v>
      </c>
      <c r="M71" s="135">
        <v>0</v>
      </c>
      <c r="N71" s="135">
        <v>5500</v>
      </c>
      <c r="O71" s="135">
        <v>0</v>
      </c>
      <c r="P71" s="135">
        <f t="shared" si="14"/>
        <v>1695.7444444444445</v>
      </c>
    </row>
    <row r="72" spans="1:16" ht="16.5" thickTop="1" thickBot="1" x14ac:dyDescent="0.3">
      <c r="A72" s="166"/>
      <c r="B72" s="81" t="s">
        <v>65</v>
      </c>
      <c r="C72" s="82" t="s">
        <v>24</v>
      </c>
      <c r="D72" s="83" t="s">
        <v>12</v>
      </c>
      <c r="E72" s="84">
        <v>23.5</v>
      </c>
      <c r="F72" s="100">
        <f t="shared" si="12"/>
        <v>553.47829787234036</v>
      </c>
      <c r="G72" s="101">
        <f t="shared" si="13"/>
        <v>13006.739999999998</v>
      </c>
      <c r="H72" s="135">
        <v>0</v>
      </c>
      <c r="I72" s="135">
        <v>0</v>
      </c>
      <c r="J72" s="135">
        <v>553.47829787234036</v>
      </c>
      <c r="K72" s="135">
        <v>0</v>
      </c>
      <c r="M72" s="135">
        <v>0</v>
      </c>
      <c r="N72" s="135">
        <v>23.5</v>
      </c>
      <c r="O72" s="135">
        <v>0</v>
      </c>
      <c r="P72" s="135">
        <v>23.5</v>
      </c>
    </row>
    <row r="73" spans="1:16" ht="16.5" thickTop="1" thickBot="1" x14ac:dyDescent="0.3">
      <c r="A73" s="181"/>
      <c r="B73" s="151" t="s">
        <v>66</v>
      </c>
      <c r="C73" s="152" t="s">
        <v>24</v>
      </c>
      <c r="D73" s="153" t="s">
        <v>12</v>
      </c>
      <c r="E73" s="154">
        <v>1500</v>
      </c>
      <c r="F73" s="155">
        <v>156.93</v>
      </c>
      <c r="G73" s="156">
        <f t="shared" si="13"/>
        <v>235395</v>
      </c>
      <c r="H73" s="135">
        <v>1324</v>
      </c>
      <c r="I73" s="135">
        <v>120</v>
      </c>
      <c r="J73" s="135">
        <v>0</v>
      </c>
      <c r="K73" s="135">
        <v>5000</v>
      </c>
      <c r="L73" s="135">
        <v>36.312001510574014</v>
      </c>
      <c r="M73" s="135">
        <v>1497.039</v>
      </c>
      <c r="N73" s="135">
        <v>1500</v>
      </c>
      <c r="O73" s="135">
        <v>0.61680000000000001</v>
      </c>
      <c r="P73" s="135">
        <f>AVERAGE(M73:N73)</f>
        <v>1498.5194999999999</v>
      </c>
    </row>
    <row r="74" spans="1:16" ht="15.75" thickBot="1" x14ac:dyDescent="0.3">
      <c r="A74" s="136" t="s">
        <v>67</v>
      </c>
      <c r="B74" s="148"/>
      <c r="C74" s="137"/>
      <c r="D74" s="138"/>
      <c r="E74" s="149"/>
      <c r="F74" s="139"/>
      <c r="G74" s="150">
        <f>SUM(G64:G73)</f>
        <v>751279.59979999997</v>
      </c>
    </row>
    <row r="75" spans="1:16" ht="15.75" thickBot="1" x14ac:dyDescent="0.3">
      <c r="A75" s="43"/>
      <c r="B75" s="108"/>
      <c r="C75" s="44"/>
      <c r="D75" s="45"/>
      <c r="E75" s="109"/>
      <c r="F75" s="46"/>
      <c r="G75" s="47"/>
    </row>
    <row r="76" spans="1:16" x14ac:dyDescent="0.25">
      <c r="A76" s="165" t="s">
        <v>68</v>
      </c>
      <c r="B76" s="48" t="s">
        <v>69</v>
      </c>
      <c r="C76" s="21" t="s">
        <v>70</v>
      </c>
      <c r="D76" s="22" t="s">
        <v>56</v>
      </c>
      <c r="E76" s="65">
        <v>15.6</v>
      </c>
      <c r="F76" s="66">
        <f>SUM(H76:K76)</f>
        <v>8040.91</v>
      </c>
      <c r="G76" s="67">
        <f>E76*F76</f>
        <v>125438.196</v>
      </c>
      <c r="H76" s="135">
        <v>0</v>
      </c>
      <c r="I76" s="135">
        <v>0</v>
      </c>
      <c r="J76" s="135">
        <v>0</v>
      </c>
      <c r="K76" s="135">
        <v>8040.91</v>
      </c>
      <c r="M76" s="135">
        <v>0</v>
      </c>
      <c r="N76" s="135">
        <v>15.6</v>
      </c>
      <c r="O76" s="135">
        <v>1.0260032757486404E-2</v>
      </c>
      <c r="P76" s="135">
        <f>AVERAGE(N76)</f>
        <v>15.6</v>
      </c>
    </row>
    <row r="77" spans="1:16" ht="15.75" thickBot="1" x14ac:dyDescent="0.3">
      <c r="A77" s="166"/>
      <c r="B77" s="95"/>
      <c r="C77" s="53" t="s">
        <v>71</v>
      </c>
      <c r="D77" s="54" t="s">
        <v>56</v>
      </c>
      <c r="E77" s="71">
        <v>31.44</v>
      </c>
      <c r="F77" s="72">
        <f>SUM(H77:K77)</f>
        <v>335.20464376590331</v>
      </c>
      <c r="G77" s="73">
        <f>E77*F77</f>
        <v>10538.834000000001</v>
      </c>
      <c r="H77" s="135">
        <v>0</v>
      </c>
      <c r="I77" s="135">
        <v>0</v>
      </c>
      <c r="J77" s="135">
        <v>335.20464376590331</v>
      </c>
      <c r="K77" s="135">
        <v>0</v>
      </c>
      <c r="M77" s="135">
        <v>0</v>
      </c>
      <c r="N77" s="135">
        <v>31.44</v>
      </c>
      <c r="O77" s="135">
        <v>0</v>
      </c>
      <c r="P77" s="135">
        <f>AVERAGE(L77:O77)</f>
        <v>10.48</v>
      </c>
    </row>
    <row r="78" spans="1:16" ht="15.75" thickTop="1" x14ac:dyDescent="0.25">
      <c r="A78" s="166"/>
      <c r="B78" s="77" t="s">
        <v>72</v>
      </c>
      <c r="C78" s="78" t="s">
        <v>73</v>
      </c>
      <c r="D78" s="79" t="s">
        <v>56</v>
      </c>
      <c r="E78" s="80">
        <v>15.6</v>
      </c>
      <c r="F78" s="75">
        <v>0</v>
      </c>
      <c r="G78" s="76"/>
      <c r="H78" s="135">
        <v>0</v>
      </c>
      <c r="I78" s="135">
        <v>0</v>
      </c>
      <c r="J78" s="135">
        <v>0</v>
      </c>
      <c r="K78" s="135">
        <v>0</v>
      </c>
      <c r="M78" s="135">
        <v>0</v>
      </c>
      <c r="N78" s="135">
        <v>15.6</v>
      </c>
      <c r="O78" s="135">
        <v>0</v>
      </c>
      <c r="P78" s="135">
        <v>15.6</v>
      </c>
    </row>
    <row r="79" spans="1:16" ht="15.75" thickBot="1" x14ac:dyDescent="0.3">
      <c r="A79" s="166"/>
      <c r="B79" s="95"/>
      <c r="C79" s="53" t="s">
        <v>71</v>
      </c>
      <c r="D79" s="54" t="s">
        <v>56</v>
      </c>
      <c r="E79" s="71">
        <v>31.45</v>
      </c>
      <c r="F79" s="72">
        <v>0</v>
      </c>
      <c r="G79" s="73"/>
      <c r="H79" s="135">
        <v>0</v>
      </c>
      <c r="I79" s="135">
        <v>0</v>
      </c>
      <c r="J79" s="135">
        <v>0</v>
      </c>
      <c r="K79" s="135">
        <v>0</v>
      </c>
      <c r="M79" s="135">
        <v>0</v>
      </c>
      <c r="N79" s="135">
        <v>31.45</v>
      </c>
      <c r="O79" s="135">
        <v>0</v>
      </c>
      <c r="P79" s="135">
        <f>AVERAGE(N80:O80)</f>
        <v>30.268333333333331</v>
      </c>
    </row>
    <row r="80" spans="1:16" ht="15.75" thickTop="1" x14ac:dyDescent="0.25">
      <c r="A80" s="166"/>
      <c r="B80" s="77" t="s">
        <v>74</v>
      </c>
      <c r="C80" s="78" t="s">
        <v>70</v>
      </c>
      <c r="D80" s="79" t="s">
        <v>56</v>
      </c>
      <c r="E80" s="80">
        <v>16.72</v>
      </c>
      <c r="F80" s="75">
        <f t="shared" ref="F80:F85" si="15">SUM(H80:K80)</f>
        <v>194.64144736842107</v>
      </c>
      <c r="G80" s="76">
        <f>E80*F80</f>
        <v>3254.4050000000002</v>
      </c>
      <c r="H80" s="135">
        <v>0</v>
      </c>
      <c r="I80" s="135">
        <v>0</v>
      </c>
      <c r="J80" s="135">
        <v>191.64144736842107</v>
      </c>
      <c r="K80" s="135">
        <v>3</v>
      </c>
      <c r="M80" s="135">
        <v>0</v>
      </c>
      <c r="N80" s="135">
        <v>16.72</v>
      </c>
      <c r="O80" s="135">
        <v>43.816666666666663</v>
      </c>
      <c r="P80" s="135">
        <f>AVERAGE(M80:O80)</f>
        <v>20.178888888888888</v>
      </c>
    </row>
    <row r="81" spans="1:16" ht="15.75" thickBot="1" x14ac:dyDescent="0.3">
      <c r="A81" s="166"/>
      <c r="B81" s="94"/>
      <c r="C81" s="27" t="s">
        <v>71</v>
      </c>
      <c r="D81" s="28" t="s">
        <v>56</v>
      </c>
      <c r="E81" s="68">
        <v>34.5</v>
      </c>
      <c r="F81" s="72">
        <f t="shared" si="15"/>
        <v>0</v>
      </c>
      <c r="G81" s="73"/>
      <c r="H81" s="135">
        <v>0</v>
      </c>
      <c r="I81" s="135">
        <v>0</v>
      </c>
      <c r="J81" s="135">
        <v>0</v>
      </c>
      <c r="K81" s="135">
        <v>0</v>
      </c>
      <c r="M81" s="135">
        <v>0</v>
      </c>
      <c r="N81" s="135">
        <v>34.5</v>
      </c>
      <c r="O81" s="135">
        <v>0</v>
      </c>
      <c r="P81" s="135">
        <v>34.5</v>
      </c>
    </row>
    <row r="82" spans="1:16" ht="15.75" thickTop="1" x14ac:dyDescent="0.25">
      <c r="A82" s="166"/>
      <c r="B82" s="77" t="s">
        <v>75</v>
      </c>
      <c r="C82" s="78" t="s">
        <v>70</v>
      </c>
      <c r="D82" s="79" t="s">
        <v>56</v>
      </c>
      <c r="E82" s="80">
        <v>24.5</v>
      </c>
      <c r="F82" s="75">
        <f t="shared" si="15"/>
        <v>2173.5633333333335</v>
      </c>
      <c r="G82" s="76">
        <f>E82*F82</f>
        <v>53252.301666666674</v>
      </c>
      <c r="H82" s="135">
        <v>325.5</v>
      </c>
      <c r="I82" s="135">
        <v>1800.0633333333333</v>
      </c>
      <c r="J82" s="135">
        <v>0</v>
      </c>
      <c r="K82" s="135">
        <v>48</v>
      </c>
      <c r="L82" s="135">
        <v>14.590506912442397</v>
      </c>
      <c r="M82" s="135">
        <v>17.68244265479548</v>
      </c>
      <c r="N82" s="135">
        <v>24.5</v>
      </c>
      <c r="O82" s="135">
        <v>68.803125000000009</v>
      </c>
      <c r="P82" s="135">
        <f>AVERAGE(L82:O82)</f>
        <v>31.39401864180947</v>
      </c>
    </row>
    <row r="83" spans="1:16" x14ac:dyDescent="0.25">
      <c r="A83" s="166"/>
      <c r="B83" s="58"/>
      <c r="C83" s="112" t="s">
        <v>76</v>
      </c>
      <c r="D83" s="113" t="s">
        <v>23</v>
      </c>
      <c r="E83" s="74">
        <v>735.8</v>
      </c>
      <c r="F83" s="69">
        <f t="shared" si="15"/>
        <v>11</v>
      </c>
      <c r="G83" s="70">
        <f>E83*F83</f>
        <v>8093.7999999999993</v>
      </c>
      <c r="H83" s="135">
        <v>8</v>
      </c>
      <c r="I83" s="135">
        <v>3</v>
      </c>
      <c r="J83" s="135">
        <v>0</v>
      </c>
      <c r="K83" s="135">
        <v>0</v>
      </c>
      <c r="L83" s="135">
        <v>138.69</v>
      </c>
      <c r="M83" s="135">
        <v>429.53999999999996</v>
      </c>
      <c r="N83" s="135">
        <v>735.8</v>
      </c>
      <c r="O83" s="135">
        <v>0</v>
      </c>
      <c r="P83" s="135">
        <f>AVERAGE(L83:N83)</f>
        <v>434.67666666666668</v>
      </c>
    </row>
    <row r="84" spans="1:16" ht="15.75" thickBot="1" x14ac:dyDescent="0.3">
      <c r="A84" s="166"/>
      <c r="B84" s="94"/>
      <c r="C84" s="27" t="s">
        <v>22</v>
      </c>
      <c r="D84" s="28" t="s">
        <v>56</v>
      </c>
      <c r="E84" s="68">
        <v>14.34</v>
      </c>
      <c r="F84" s="72">
        <f t="shared" si="15"/>
        <v>8562.214574616457</v>
      </c>
      <c r="G84" s="73">
        <f>E84*F84</f>
        <v>122782.15699999999</v>
      </c>
      <c r="H84" s="135">
        <v>0</v>
      </c>
      <c r="I84" s="135">
        <v>3600.1266666666661</v>
      </c>
      <c r="J84" s="135">
        <v>2940.5879079497909</v>
      </c>
      <c r="K84" s="135">
        <v>2021.5</v>
      </c>
      <c r="M84" s="135">
        <v>17.682442654795484</v>
      </c>
      <c r="N84" s="135">
        <v>14.34</v>
      </c>
      <c r="O84" s="135">
        <v>22.404912193915408</v>
      </c>
      <c r="P84" s="135">
        <f>AVERAGE(M84:O84)</f>
        <v>18.142451616236965</v>
      </c>
    </row>
    <row r="85" spans="1:16" ht="16.5" thickTop="1" thickBot="1" x14ac:dyDescent="0.3">
      <c r="A85" s="166"/>
      <c r="B85" s="81" t="s">
        <v>77</v>
      </c>
      <c r="C85" s="82"/>
      <c r="D85" s="83" t="s">
        <v>56</v>
      </c>
      <c r="E85" s="84">
        <v>32.840000000000003</v>
      </c>
      <c r="F85" s="100">
        <f t="shared" si="15"/>
        <v>940</v>
      </c>
      <c r="G85" s="101">
        <f>E85*F85</f>
        <v>30869.600000000002</v>
      </c>
      <c r="H85" s="135">
        <v>15</v>
      </c>
      <c r="I85" s="135">
        <v>925</v>
      </c>
      <c r="J85" s="135">
        <v>0</v>
      </c>
      <c r="K85" s="135">
        <v>0</v>
      </c>
      <c r="L85" s="135">
        <v>33.119999999999997</v>
      </c>
      <c r="M85" s="135">
        <v>27.541881081081083</v>
      </c>
      <c r="N85" s="135">
        <v>32.840000000000003</v>
      </c>
      <c r="O85" s="135">
        <v>0</v>
      </c>
      <c r="P85" s="135">
        <f>AVERAGE(L85:N85)</f>
        <v>31.167293693693694</v>
      </c>
    </row>
    <row r="86" spans="1:16" ht="16.5" thickTop="1" thickBot="1" x14ac:dyDescent="0.3">
      <c r="A86" s="167"/>
      <c r="B86" s="102" t="s">
        <v>78</v>
      </c>
      <c r="C86" s="103"/>
      <c r="D86" s="104" t="s">
        <v>56</v>
      </c>
      <c r="E86" s="105">
        <v>33</v>
      </c>
      <c r="F86" s="106">
        <v>0</v>
      </c>
      <c r="G86" s="107"/>
      <c r="H86" s="135">
        <v>0</v>
      </c>
      <c r="I86" s="135">
        <v>0</v>
      </c>
      <c r="J86" s="135">
        <v>0</v>
      </c>
      <c r="K86" s="135">
        <v>0</v>
      </c>
      <c r="M86" s="135">
        <v>0</v>
      </c>
      <c r="N86" s="135">
        <v>33</v>
      </c>
      <c r="O86" s="135">
        <v>0</v>
      </c>
      <c r="P86" s="135">
        <v>33</v>
      </c>
    </row>
    <row r="87" spans="1:16" ht="15.75" thickBot="1" x14ac:dyDescent="0.3">
      <c r="A87" s="39" t="s">
        <v>79</v>
      </c>
      <c r="B87" s="86"/>
      <c r="C87" s="40"/>
      <c r="D87" s="41"/>
      <c r="E87" s="87"/>
      <c r="F87" s="42"/>
      <c r="G87" s="88">
        <f>SUM(G76:G86)</f>
        <v>354229.29366666661</v>
      </c>
    </row>
    <row r="88" spans="1:16" ht="15.75" thickBot="1" x14ac:dyDescent="0.3">
      <c r="A88" s="43"/>
      <c r="B88" s="108"/>
      <c r="C88" s="44"/>
      <c r="D88" s="45"/>
      <c r="E88" s="109"/>
      <c r="F88" s="46"/>
      <c r="G88" s="47"/>
    </row>
    <row r="89" spans="1:16" x14ac:dyDescent="0.25">
      <c r="A89" s="165" t="s">
        <v>80</v>
      </c>
      <c r="B89" s="48" t="s">
        <v>81</v>
      </c>
      <c r="C89" s="21" t="s">
        <v>82</v>
      </c>
      <c r="D89" s="22" t="s">
        <v>23</v>
      </c>
      <c r="E89" s="65">
        <v>18</v>
      </c>
      <c r="F89" s="66">
        <f t="shared" ref="F89:F97" si="16">SUM(H89:K89)</f>
        <v>184</v>
      </c>
      <c r="G89" s="67">
        <f t="shared" ref="G89:G97" si="17">E89*F89</f>
        <v>3312</v>
      </c>
      <c r="H89" s="135">
        <v>0</v>
      </c>
      <c r="I89" s="135">
        <v>8</v>
      </c>
      <c r="J89" s="135">
        <v>0</v>
      </c>
      <c r="K89" s="135">
        <v>176</v>
      </c>
      <c r="M89" s="135">
        <v>63.164999999999999</v>
      </c>
      <c r="N89" s="135">
        <v>18</v>
      </c>
      <c r="O89" s="135">
        <v>18.024431818181821</v>
      </c>
      <c r="P89" s="135">
        <f>AVERAGE(M89:O89)</f>
        <v>33.063143939393939</v>
      </c>
    </row>
    <row r="90" spans="1:16" ht="15.75" thickBot="1" x14ac:dyDescent="0.3">
      <c r="A90" s="166"/>
      <c r="B90" s="95"/>
      <c r="C90" s="53" t="s">
        <v>83</v>
      </c>
      <c r="D90" s="54" t="s">
        <v>23</v>
      </c>
      <c r="E90" s="71">
        <v>82</v>
      </c>
      <c r="F90" s="72">
        <f t="shared" si="16"/>
        <v>187</v>
      </c>
      <c r="G90" s="73">
        <f t="shared" si="17"/>
        <v>15334</v>
      </c>
      <c r="H90" s="135">
        <v>92</v>
      </c>
      <c r="I90" s="135">
        <v>40</v>
      </c>
      <c r="J90" s="135">
        <v>0</v>
      </c>
      <c r="K90" s="135">
        <v>55</v>
      </c>
      <c r="L90" s="135">
        <v>81.948043478260871</v>
      </c>
      <c r="M90" s="163">
        <v>1041.99</v>
      </c>
      <c r="N90" s="135">
        <v>82</v>
      </c>
      <c r="O90" s="135">
        <v>109.33963636363637</v>
      </c>
      <c r="P90" s="135">
        <f>AVERAGE(L90,N90,O90)</f>
        <v>91.09589328063241</v>
      </c>
    </row>
    <row r="91" spans="1:16" ht="15.75" thickTop="1" x14ac:dyDescent="0.25">
      <c r="A91" s="166"/>
      <c r="B91" s="77" t="s">
        <v>84</v>
      </c>
      <c r="C91" s="78" t="s">
        <v>82</v>
      </c>
      <c r="D91" s="79" t="s">
        <v>23</v>
      </c>
      <c r="E91" s="80">
        <v>48</v>
      </c>
      <c r="F91" s="75">
        <f t="shared" si="16"/>
        <v>1117.54375</v>
      </c>
      <c r="G91" s="76">
        <f t="shared" si="17"/>
        <v>53642.100000000006</v>
      </c>
      <c r="H91" s="135">
        <v>963</v>
      </c>
      <c r="I91" s="135">
        <v>114</v>
      </c>
      <c r="J91" s="135">
        <v>17.543749999999999</v>
      </c>
      <c r="K91" s="135">
        <v>23</v>
      </c>
      <c r="L91" s="135">
        <v>20.0676220145379</v>
      </c>
      <c r="M91" s="135">
        <v>27.811929824561407</v>
      </c>
      <c r="N91" s="135">
        <v>48</v>
      </c>
      <c r="O91" s="135">
        <v>50.088260869565218</v>
      </c>
      <c r="P91" s="135">
        <f>AVERAGE(L91:O91)</f>
        <v>36.491953177166131</v>
      </c>
    </row>
    <row r="92" spans="1:16" ht="15.75" thickBot="1" x14ac:dyDescent="0.3">
      <c r="A92" s="166"/>
      <c r="B92" s="95"/>
      <c r="C92" s="53" t="s">
        <v>83</v>
      </c>
      <c r="D92" s="54" t="s">
        <v>23</v>
      </c>
      <c r="E92" s="71">
        <v>66</v>
      </c>
      <c r="F92" s="72">
        <f t="shared" si="16"/>
        <v>1189.997106060606</v>
      </c>
      <c r="G92" s="73">
        <f t="shared" si="17"/>
        <v>78539.808999999994</v>
      </c>
      <c r="H92" s="135">
        <v>140</v>
      </c>
      <c r="I92" s="135">
        <v>57</v>
      </c>
      <c r="J92" s="135">
        <v>985.99710606060603</v>
      </c>
      <c r="K92" s="135">
        <v>7</v>
      </c>
      <c r="L92" s="135">
        <v>53.543857142857142</v>
      </c>
      <c r="M92" s="135">
        <v>27.811929824561403</v>
      </c>
      <c r="N92" s="135">
        <v>66</v>
      </c>
      <c r="O92" s="135">
        <v>330.04285714285714</v>
      </c>
      <c r="P92" s="135">
        <f>AVERAGE(L92:O92)</f>
        <v>119.34966102756891</v>
      </c>
    </row>
    <row r="93" spans="1:16" ht="16.5" thickTop="1" thickBot="1" x14ac:dyDescent="0.3">
      <c r="A93" s="166"/>
      <c r="B93" s="114" t="s">
        <v>85</v>
      </c>
      <c r="C93" s="115" t="s">
        <v>83</v>
      </c>
      <c r="D93" s="116" t="s">
        <v>56</v>
      </c>
      <c r="E93" s="84">
        <v>13.1</v>
      </c>
      <c r="F93" s="100">
        <f t="shared" si="16"/>
        <v>14276.10709923664</v>
      </c>
      <c r="G93" s="101">
        <f t="shared" si="17"/>
        <v>187017.003</v>
      </c>
      <c r="H93" s="135">
        <v>6343</v>
      </c>
      <c r="I93" s="135">
        <v>1796.5</v>
      </c>
      <c r="J93" s="135">
        <v>5008.5570992366411</v>
      </c>
      <c r="K93" s="135">
        <v>1128.05</v>
      </c>
      <c r="L93" s="135">
        <v>22.45185716537916</v>
      </c>
      <c r="M93" s="135">
        <v>22.107820762593931</v>
      </c>
      <c r="N93" s="135">
        <v>13.1</v>
      </c>
      <c r="O93" s="135">
        <v>33.000806701830591</v>
      </c>
      <c r="P93" s="135">
        <f>AVERAGE(L93:O93)</f>
        <v>22.665121157450919</v>
      </c>
    </row>
    <row r="94" spans="1:16" ht="15.75" thickTop="1" x14ac:dyDescent="0.25">
      <c r="A94" s="166"/>
      <c r="B94" s="58" t="s">
        <v>86</v>
      </c>
      <c r="C94" s="59" t="s">
        <v>87</v>
      </c>
      <c r="D94" s="60" t="s">
        <v>12</v>
      </c>
      <c r="E94" s="74">
        <v>8.9999999999999993E-3</v>
      </c>
      <c r="F94" s="75">
        <f t="shared" si="16"/>
        <v>397311</v>
      </c>
      <c r="G94" s="76">
        <f t="shared" si="17"/>
        <v>3575.7989999999995</v>
      </c>
      <c r="H94" s="135">
        <v>0</v>
      </c>
      <c r="I94" s="135">
        <v>173559</v>
      </c>
      <c r="J94" s="135">
        <v>223752</v>
      </c>
      <c r="K94" s="135">
        <v>0</v>
      </c>
      <c r="M94" s="135">
        <v>7.8000046093835526E-2</v>
      </c>
      <c r="N94" s="135">
        <v>0.08</v>
      </c>
      <c r="O94" s="135">
        <v>0</v>
      </c>
      <c r="P94" s="135">
        <v>0.08</v>
      </c>
    </row>
    <row r="95" spans="1:16" x14ac:dyDescent="0.25">
      <c r="A95" s="166"/>
      <c r="B95" s="94"/>
      <c r="C95" s="27" t="s">
        <v>88</v>
      </c>
      <c r="D95" s="28" t="s">
        <v>12</v>
      </c>
      <c r="E95" s="68">
        <v>3.3359999999999994E-2</v>
      </c>
      <c r="F95" s="69">
        <f t="shared" si="16"/>
        <v>12535832.538609114</v>
      </c>
      <c r="G95" s="76">
        <f t="shared" si="17"/>
        <v>418195.37348799995</v>
      </c>
      <c r="H95" s="135">
        <v>5473674</v>
      </c>
      <c r="I95" s="135">
        <v>3101654</v>
      </c>
      <c r="J95" s="135">
        <v>3959826.7386091137</v>
      </c>
      <c r="K95" s="135">
        <v>677.8</v>
      </c>
      <c r="L95" s="135">
        <v>3.3359999152306113E-2</v>
      </c>
      <c r="M95" s="135">
        <v>3.3359999535731578E-2</v>
      </c>
      <c r="N95" s="135">
        <v>3.3359999999999994E-2</v>
      </c>
      <c r="O95" s="135">
        <v>0.46704042490410153</v>
      </c>
      <c r="P95" s="135">
        <f>AVERAGE(L95:O95)</f>
        <v>0.1417801058980348</v>
      </c>
    </row>
    <row r="96" spans="1:16" x14ac:dyDescent="0.25">
      <c r="A96" s="166"/>
      <c r="B96" s="94"/>
      <c r="C96" s="27" t="s">
        <v>89</v>
      </c>
      <c r="D96" s="28" t="s">
        <v>12</v>
      </c>
      <c r="E96" s="68">
        <v>0.05</v>
      </c>
      <c r="F96" s="69">
        <v>20072053</v>
      </c>
      <c r="G96" s="76">
        <f t="shared" si="17"/>
        <v>1003602.65</v>
      </c>
      <c r="H96" s="135">
        <v>9574375</v>
      </c>
      <c r="I96" s="135">
        <v>3287462</v>
      </c>
      <c r="J96" s="135">
        <v>6436024.8999999985</v>
      </c>
      <c r="K96" s="135">
        <v>4774191</v>
      </c>
      <c r="L96" s="135">
        <v>3.6477139238853713E-2</v>
      </c>
      <c r="M96" s="135">
        <v>3.9174998828883804E-2</v>
      </c>
      <c r="N96" s="135">
        <v>0.05</v>
      </c>
      <c r="O96" s="135">
        <v>2.8799999832432345E-2</v>
      </c>
      <c r="P96" s="135">
        <f>AVERAGE(L96:O96)</f>
        <v>3.8613034475042461E-2</v>
      </c>
    </row>
    <row r="97" spans="1:16" ht="15.75" thickBot="1" x14ac:dyDescent="0.3">
      <c r="A97" s="166"/>
      <c r="B97" s="144"/>
      <c r="C97" s="33" t="s">
        <v>90</v>
      </c>
      <c r="D97" s="34" t="s">
        <v>12</v>
      </c>
      <c r="E97" s="145">
        <v>0.17</v>
      </c>
      <c r="F97" s="146">
        <f t="shared" si="16"/>
        <v>1740589.088235294</v>
      </c>
      <c r="G97" s="156">
        <f t="shared" si="17"/>
        <v>295900.14500000002</v>
      </c>
      <c r="H97" s="135">
        <v>739449</v>
      </c>
      <c r="I97" s="135">
        <v>157792.5</v>
      </c>
      <c r="J97" s="135">
        <v>294307.5882352941</v>
      </c>
      <c r="K97" s="135">
        <v>549040</v>
      </c>
      <c r="L97" s="135">
        <v>0.17596202036922087</v>
      </c>
      <c r="M97" s="135">
        <v>0.20399999999999999</v>
      </c>
      <c r="N97" s="135">
        <v>0.17</v>
      </c>
      <c r="O97" s="135">
        <v>0.16679997814366895</v>
      </c>
      <c r="P97" s="135">
        <f>AVERAGE(L97:O97)</f>
        <v>0.17919049962822248</v>
      </c>
    </row>
    <row r="98" spans="1:16" ht="15.75" thickBot="1" x14ac:dyDescent="0.3">
      <c r="A98" s="136" t="s">
        <v>91</v>
      </c>
      <c r="B98" s="148"/>
      <c r="C98" s="137"/>
      <c r="D98" s="138"/>
      <c r="E98" s="143"/>
      <c r="F98" s="139"/>
      <c r="G98" s="150">
        <f>SUM(G89:G97)</f>
        <v>2059118.8794880002</v>
      </c>
    </row>
    <row r="99" spans="1:16" ht="15.75" thickBot="1" x14ac:dyDescent="0.3">
      <c r="A99" s="43"/>
      <c r="B99" s="108"/>
      <c r="C99" s="44"/>
      <c r="D99" s="45"/>
      <c r="E99" s="64"/>
      <c r="F99" s="46"/>
      <c r="G99" s="47"/>
    </row>
    <row r="100" spans="1:16" ht="15.75" thickBot="1" x14ac:dyDescent="0.3">
      <c r="A100" s="165" t="s">
        <v>92</v>
      </c>
      <c r="B100" s="117" t="s">
        <v>93</v>
      </c>
      <c r="C100" s="118" t="s">
        <v>94</v>
      </c>
      <c r="D100" s="119" t="s">
        <v>56</v>
      </c>
      <c r="E100" s="120">
        <v>30.5</v>
      </c>
      <c r="F100" s="121">
        <f>SUM(H100:K100)</f>
        <v>4310.141983606557</v>
      </c>
      <c r="G100" s="122">
        <f>E100*F100</f>
        <v>131459.33049999998</v>
      </c>
      <c r="H100" s="135">
        <v>1003.5</v>
      </c>
      <c r="I100" s="135">
        <v>2232.5</v>
      </c>
      <c r="J100" s="135">
        <v>78.241983606557383</v>
      </c>
      <c r="K100" s="135">
        <v>995.9</v>
      </c>
      <c r="L100" s="135">
        <v>26.232934728450424</v>
      </c>
      <c r="M100" s="135">
        <v>19.914194848824188</v>
      </c>
      <c r="N100" s="135">
        <v>30.5</v>
      </c>
      <c r="O100" s="135">
        <v>103.74676172306457</v>
      </c>
      <c r="P100" s="135">
        <f>AVERAGE(L100:O100)</f>
        <v>45.098472825084798</v>
      </c>
    </row>
    <row r="101" spans="1:16" ht="16.5" thickTop="1" thickBot="1" x14ac:dyDescent="0.3">
      <c r="A101" s="166"/>
      <c r="B101" s="77" t="s">
        <v>95</v>
      </c>
      <c r="C101" s="78" t="s">
        <v>96</v>
      </c>
      <c r="D101" s="79" t="s">
        <v>56</v>
      </c>
      <c r="E101" s="123">
        <v>7</v>
      </c>
      <c r="F101" s="161">
        <v>0</v>
      </c>
      <c r="G101" s="122"/>
      <c r="H101" s="135">
        <v>0</v>
      </c>
      <c r="J101" s="135">
        <v>0</v>
      </c>
      <c r="K101" s="135">
        <v>0</v>
      </c>
      <c r="N101" s="135">
        <v>7</v>
      </c>
      <c r="O101" s="135">
        <v>0</v>
      </c>
      <c r="P101" s="135">
        <v>7</v>
      </c>
    </row>
    <row r="102" spans="1:16" ht="16.5" thickTop="1" thickBot="1" x14ac:dyDescent="0.3">
      <c r="A102" s="166"/>
      <c r="B102" s="95"/>
      <c r="C102" s="53" t="s">
        <v>97</v>
      </c>
      <c r="D102" s="54" t="s">
        <v>56</v>
      </c>
      <c r="E102" s="55">
        <v>5</v>
      </c>
      <c r="F102" s="162">
        <v>0</v>
      </c>
      <c r="G102" s="122"/>
      <c r="H102" s="135">
        <v>0</v>
      </c>
      <c r="J102" s="135">
        <v>0</v>
      </c>
      <c r="K102" s="135">
        <v>8</v>
      </c>
      <c r="N102" s="135">
        <v>5</v>
      </c>
      <c r="O102" s="135">
        <v>275.39999999999998</v>
      </c>
      <c r="P102" s="135">
        <f>AVERAGE(N102:O102)</f>
        <v>140.19999999999999</v>
      </c>
    </row>
    <row r="103" spans="1:16" ht="15.75" thickTop="1" x14ac:dyDescent="0.25">
      <c r="A103" s="166"/>
      <c r="B103" s="58" t="s">
        <v>98</v>
      </c>
      <c r="C103" s="59" t="s">
        <v>99</v>
      </c>
      <c r="D103" s="60" t="s">
        <v>56</v>
      </c>
      <c r="E103" s="61">
        <v>3.5</v>
      </c>
      <c r="F103" s="75">
        <f>SUM(H103:K103)</f>
        <v>110294.38771428572</v>
      </c>
      <c r="G103" s="124">
        <f>E103*F103</f>
        <v>386030.35700000002</v>
      </c>
      <c r="H103" s="135">
        <v>71973</v>
      </c>
      <c r="I103" s="135">
        <v>25344.13</v>
      </c>
      <c r="J103" s="135">
        <v>12869.517714285714</v>
      </c>
      <c r="K103" s="135">
        <v>107.74</v>
      </c>
      <c r="L103" s="135">
        <v>0.59844052630847677</v>
      </c>
      <c r="M103" s="135">
        <v>1.5240006265750687</v>
      </c>
      <c r="N103" s="135">
        <v>3.5</v>
      </c>
      <c r="O103" s="135">
        <v>395.07443846296644</v>
      </c>
      <c r="P103" s="135">
        <f>AVERAGE(L103:N103)</f>
        <v>1.8741470509611819</v>
      </c>
    </row>
    <row r="104" spans="1:16" x14ac:dyDescent="0.25">
      <c r="A104" s="166"/>
      <c r="B104" s="27"/>
      <c r="C104" s="27" t="s">
        <v>100</v>
      </c>
      <c r="D104" s="28" t="s">
        <v>101</v>
      </c>
      <c r="E104" s="29">
        <v>70698</v>
      </c>
      <c r="F104" s="69">
        <f>SUM(H104:K104)</f>
        <v>2</v>
      </c>
      <c r="G104" s="76">
        <f>E104*F104</f>
        <v>141396</v>
      </c>
      <c r="H104" s="135">
        <v>2</v>
      </c>
      <c r="J104" s="135">
        <v>0</v>
      </c>
      <c r="K104" s="135">
        <v>0</v>
      </c>
      <c r="N104" s="135">
        <v>70698</v>
      </c>
      <c r="O104" s="135">
        <v>0</v>
      </c>
      <c r="P104" s="135">
        <v>70698</v>
      </c>
    </row>
    <row r="105" spans="1:16" ht="15.75" thickBot="1" x14ac:dyDescent="0.3">
      <c r="A105" s="167"/>
      <c r="B105" s="36"/>
      <c r="C105" s="36" t="s">
        <v>102</v>
      </c>
      <c r="D105" s="37" t="s">
        <v>56</v>
      </c>
      <c r="E105" s="38">
        <v>15</v>
      </c>
      <c r="F105" s="85">
        <f>SUM(H105:K105)</f>
        <v>25</v>
      </c>
      <c r="G105" s="107">
        <f>E105*F105</f>
        <v>375</v>
      </c>
      <c r="H105" s="135">
        <v>0</v>
      </c>
      <c r="I105" s="135">
        <v>25</v>
      </c>
      <c r="J105" s="135">
        <v>0</v>
      </c>
      <c r="K105" s="135">
        <v>0</v>
      </c>
      <c r="M105" s="135">
        <v>299.6352</v>
      </c>
      <c r="N105" s="135">
        <v>15</v>
      </c>
      <c r="O105" s="135">
        <v>0</v>
      </c>
      <c r="P105" s="135">
        <f>AVERAGE(M105:N105)</f>
        <v>157.3176</v>
      </c>
    </row>
    <row r="106" spans="1:16" ht="15.75" thickBot="1" x14ac:dyDescent="0.3">
      <c r="A106" s="39" t="s">
        <v>103</v>
      </c>
      <c r="B106" s="125"/>
      <c r="C106" s="125"/>
      <c r="D106" s="126"/>
      <c r="E106" s="127"/>
      <c r="F106" s="128"/>
      <c r="G106" s="88">
        <f>SUM(G100:G105)</f>
        <v>659260.6875</v>
      </c>
    </row>
    <row r="107" spans="1:16" ht="15.75" thickBot="1" x14ac:dyDescent="0.3">
      <c r="A107" s="129" t="s">
        <v>104</v>
      </c>
      <c r="B107" s="130"/>
      <c r="C107" s="130"/>
      <c r="D107" s="130"/>
      <c r="E107" s="130"/>
      <c r="F107" s="131"/>
      <c r="G107" s="132">
        <f>SUM(G106,G6,G13,G23,G42,G62,G74,G87,G98)</f>
        <v>47179715.528967664</v>
      </c>
    </row>
    <row r="109" spans="1:16" x14ac:dyDescent="0.25">
      <c r="A109" s="164" t="s">
        <v>114</v>
      </c>
    </row>
  </sheetData>
  <mergeCells count="12">
    <mergeCell ref="H4:K4"/>
    <mergeCell ref="L3:O3"/>
    <mergeCell ref="A64:A73"/>
    <mergeCell ref="A76:A86"/>
    <mergeCell ref="A89:A97"/>
    <mergeCell ref="A100:A105"/>
    <mergeCell ref="A4:C4"/>
    <mergeCell ref="A8:A12"/>
    <mergeCell ref="A15:A22"/>
    <mergeCell ref="A25:A41"/>
    <mergeCell ref="B38:B39"/>
    <mergeCell ref="A44:A61"/>
  </mergeCells>
  <pageMargins left="0.7" right="0.7" top="0.75" bottom="0.75" header="0.3" footer="0.3"/>
  <pageSetup paperSize="8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Kľúčove výkony SSC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2019-03-19T09:56:55Z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